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uardo.meneses\Desktop\Inver\"/>
    </mc:Choice>
  </mc:AlternateContent>
  <xr:revisionPtr revIDLastSave="0" documentId="13_ncr:1_{46A586CF-246C-4FC2-97C5-44A61FD6D9C5}" xr6:coauthVersionLast="44" xr6:coauthVersionMax="44" xr10:uidLastSave="{00000000-0000-0000-0000-000000000000}"/>
  <bookViews>
    <workbookView xWindow="18540" yWindow="2148" windowWidth="30960" windowHeight="12276" xr2:uid="{00000000-000D-0000-FFFF-FFFF00000000}"/>
  </bookViews>
  <sheets>
    <sheet name="Information investments" sheetId="8" r:id="rId1"/>
    <sheet name="CNIH income" sheetId="9"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3" i="9" l="1"/>
  <c r="I42" i="9"/>
  <c r="I41" i="9"/>
  <c r="I40" i="9"/>
  <c r="I39" i="9"/>
  <c r="I38" i="9"/>
  <c r="I37" i="9"/>
  <c r="I36" i="9"/>
  <c r="I35" i="9"/>
  <c r="I34" i="9"/>
  <c r="I33" i="9"/>
  <c r="I32" i="9"/>
  <c r="I31" i="9"/>
  <c r="I30" i="9"/>
  <c r="I29" i="9"/>
  <c r="I27" i="9"/>
  <c r="I28" i="9"/>
  <c r="H43" i="9" l="1"/>
  <c r="I7" i="8" s="1"/>
  <c r="I8" i="8" s="1"/>
  <c r="H42" i="9"/>
  <c r="G42" i="9"/>
  <c r="F42" i="9"/>
  <c r="E42" i="9"/>
  <c r="D42" i="9"/>
  <c r="C42" i="9"/>
  <c r="H41" i="9"/>
  <c r="G41" i="9"/>
  <c r="F41" i="9"/>
  <c r="E41" i="9"/>
  <c r="D41" i="9"/>
  <c r="C41" i="9"/>
  <c r="H40" i="9"/>
  <c r="G40" i="9"/>
  <c r="F40" i="9"/>
  <c r="E40" i="9"/>
  <c r="D40" i="9"/>
  <c r="C40" i="9"/>
  <c r="H39" i="9"/>
  <c r="G39" i="9"/>
  <c r="F39" i="9"/>
  <c r="E39" i="9"/>
  <c r="D39" i="9"/>
  <c r="C39" i="9"/>
  <c r="H38" i="9"/>
  <c r="G38" i="9"/>
  <c r="F38" i="9"/>
  <c r="E38" i="9"/>
  <c r="D38" i="9"/>
  <c r="C38" i="9"/>
  <c r="H37" i="9"/>
  <c r="G37" i="9"/>
  <c r="F37" i="9"/>
  <c r="E37" i="9"/>
  <c r="D37" i="9"/>
  <c r="C37" i="9"/>
  <c r="H36" i="9"/>
  <c r="G36" i="9"/>
  <c r="F36" i="9"/>
  <c r="E36" i="9"/>
  <c r="D36" i="9"/>
  <c r="C36" i="9"/>
  <c r="H35" i="9"/>
  <c r="G35" i="9"/>
  <c r="F35" i="9"/>
  <c r="E35" i="9"/>
  <c r="D35" i="9"/>
  <c r="C35" i="9"/>
  <c r="H34" i="9"/>
  <c r="G34" i="9"/>
  <c r="F34" i="9"/>
  <c r="E34" i="9"/>
  <c r="D34" i="9"/>
  <c r="C34" i="9"/>
  <c r="H33" i="9"/>
  <c r="G33" i="9"/>
  <c r="F33" i="9"/>
  <c r="E33" i="9"/>
  <c r="D33" i="9"/>
  <c r="C33" i="9"/>
  <c r="H32" i="9"/>
  <c r="G32" i="9"/>
  <c r="F32" i="9"/>
  <c r="G56" i="8" s="1"/>
  <c r="G57" i="8" s="1"/>
  <c r="E32" i="9"/>
  <c r="F56" i="8" s="1"/>
  <c r="F57" i="8" s="1"/>
  <c r="D32" i="9"/>
  <c r="C32" i="9"/>
  <c r="C57" i="9" s="1"/>
  <c r="H31" i="9"/>
  <c r="G31" i="9"/>
  <c r="F31" i="9"/>
  <c r="E31" i="9"/>
  <c r="D31" i="9"/>
  <c r="C56" i="9" s="1"/>
  <c r="C31" i="9"/>
  <c r="H30" i="9"/>
  <c r="G30" i="9"/>
  <c r="F30" i="9"/>
  <c r="E30" i="9"/>
  <c r="D30" i="9"/>
  <c r="C30" i="9"/>
  <c r="C55" i="9" s="1"/>
  <c r="H29" i="9"/>
  <c r="G29" i="9"/>
  <c r="F29" i="9"/>
  <c r="E29" i="9"/>
  <c r="D29" i="9"/>
  <c r="C29" i="9"/>
  <c r="C54" i="9" s="1"/>
  <c r="C53" i="9"/>
  <c r="C58" i="9" s="1"/>
  <c r="H28" i="9"/>
  <c r="G28" i="9"/>
  <c r="F28" i="9"/>
  <c r="E28" i="9"/>
  <c r="D28" i="9"/>
  <c r="C28" i="9"/>
  <c r="H27" i="9"/>
  <c r="G27" i="9"/>
  <c r="F27" i="9"/>
  <c r="E27" i="9"/>
  <c r="D27" i="9"/>
  <c r="C27" i="9"/>
  <c r="H21" i="9"/>
  <c r="G21" i="9"/>
  <c r="G43" i="9" s="1"/>
  <c r="H7" i="8" s="1"/>
  <c r="H8" i="8" s="1"/>
  <c r="F21" i="9"/>
  <c r="F43" i="9" s="1"/>
  <c r="G7" i="8" s="1"/>
  <c r="G8" i="8" s="1"/>
  <c r="E21" i="9"/>
  <c r="E43" i="9" s="1"/>
  <c r="F7" i="8" s="1"/>
  <c r="D21" i="9"/>
  <c r="D43" i="9" s="1"/>
  <c r="E7" i="8" s="1"/>
  <c r="E8" i="8" s="1"/>
  <c r="C21" i="9"/>
  <c r="C43" i="9" s="1"/>
  <c r="I19" i="9"/>
  <c r="I18" i="9"/>
  <c r="I17" i="9"/>
  <c r="I16" i="9"/>
  <c r="I15" i="9"/>
  <c r="I14" i="9"/>
  <c r="I13" i="9"/>
  <c r="I12" i="9"/>
  <c r="I11" i="9"/>
  <c r="I10" i="9"/>
  <c r="I9" i="9"/>
  <c r="I8" i="9"/>
  <c r="I7" i="9"/>
  <c r="I6" i="9"/>
  <c r="I5" i="9"/>
  <c r="J56" i="8"/>
  <c r="J57" i="8" s="1"/>
  <c r="I56" i="8"/>
  <c r="H56" i="8"/>
  <c r="H57" i="8" s="1"/>
  <c r="E56" i="8"/>
  <c r="E57" i="8" s="1"/>
  <c r="D56" i="8"/>
  <c r="D57" i="8" s="1"/>
  <c r="J55" i="8"/>
  <c r="I55" i="8"/>
  <c r="H55" i="8"/>
  <c r="G55" i="8"/>
  <c r="F55" i="8"/>
  <c r="E55" i="8"/>
  <c r="D55" i="8"/>
  <c r="I48" i="8"/>
  <c r="H48" i="8"/>
  <c r="G48" i="8"/>
  <c r="F48" i="8"/>
  <c r="E48" i="8"/>
  <c r="D48" i="8"/>
  <c r="J48" i="8" s="1"/>
  <c r="J47" i="8"/>
  <c r="J46" i="8"/>
  <c r="J45" i="8"/>
  <c r="J44" i="8"/>
  <c r="H43" i="8"/>
  <c r="G43" i="8"/>
  <c r="F43" i="8"/>
  <c r="E43" i="8"/>
  <c r="J43" i="8" s="1"/>
  <c r="D43" i="8"/>
  <c r="J42" i="8"/>
  <c r="J41" i="8"/>
  <c r="J40" i="8"/>
  <c r="J39" i="8"/>
  <c r="J38" i="8"/>
  <c r="J37" i="8"/>
  <c r="J36" i="8"/>
  <c r="J35" i="8"/>
  <c r="I34" i="8"/>
  <c r="H34" i="8"/>
  <c r="G34" i="8"/>
  <c r="F34" i="8"/>
  <c r="E34" i="8"/>
  <c r="D34" i="8"/>
  <c r="J34" i="8" s="1"/>
  <c r="I33" i="8"/>
  <c r="H33" i="8"/>
  <c r="G33" i="8"/>
  <c r="F33" i="8"/>
  <c r="E33" i="8"/>
  <c r="D33" i="8"/>
  <c r="J33" i="8" s="1"/>
  <c r="J32" i="8"/>
  <c r="H31" i="8"/>
  <c r="G31" i="8"/>
  <c r="F31" i="8"/>
  <c r="F26" i="8" s="1"/>
  <c r="E31" i="8"/>
  <c r="D31" i="8"/>
  <c r="J31" i="8" s="1"/>
  <c r="J30" i="8"/>
  <c r="J29" i="8"/>
  <c r="J28" i="8"/>
  <c r="I27" i="8"/>
  <c r="H27" i="8"/>
  <c r="H26" i="8" s="1"/>
  <c r="G27" i="8"/>
  <c r="F27" i="8"/>
  <c r="E27" i="8"/>
  <c r="E26" i="8" s="1"/>
  <c r="D27" i="8"/>
  <c r="J27" i="8" s="1"/>
  <c r="I26" i="8"/>
  <c r="G26" i="8"/>
  <c r="J25" i="8"/>
  <c r="J24" i="8"/>
  <c r="J23" i="8"/>
  <c r="J22" i="8"/>
  <c r="H21" i="8"/>
  <c r="G21" i="8"/>
  <c r="F21" i="8"/>
  <c r="E21" i="8"/>
  <c r="J21" i="8" s="1"/>
  <c r="D21" i="8"/>
  <c r="J20" i="8"/>
  <c r="J19" i="8"/>
  <c r="J18" i="8"/>
  <c r="J17" i="8"/>
  <c r="H16" i="8"/>
  <c r="G16" i="8"/>
  <c r="F16" i="8"/>
  <c r="E16" i="8"/>
  <c r="D16" i="8"/>
  <c r="J16" i="8" s="1"/>
  <c r="I15" i="8"/>
  <c r="H15" i="8"/>
  <c r="G15" i="8"/>
  <c r="G6" i="8" s="1"/>
  <c r="F15" i="8"/>
  <c r="J15" i="8" s="1"/>
  <c r="J6" i="8" s="1"/>
  <c r="E15" i="8"/>
  <c r="D15" i="8"/>
  <c r="J7" i="8"/>
  <c r="I6" i="8"/>
  <c r="H6" i="8"/>
  <c r="E6" i="8"/>
  <c r="D6" i="8"/>
  <c r="I57" i="8" l="1"/>
  <c r="J8" i="8"/>
  <c r="D7" i="8"/>
  <c r="D8" i="8" s="1"/>
  <c r="I21" i="9"/>
  <c r="F6" i="8"/>
  <c r="F8" i="8" s="1"/>
  <c r="D26" i="8"/>
  <c r="J26" i="8" s="1"/>
</calcChain>
</file>

<file path=xl/sharedStrings.xml><?xml version="1.0" encoding="utf-8"?>
<sst xmlns="http://schemas.openxmlformats.org/spreadsheetml/2006/main" count="111" uniqueCount="66">
  <si>
    <t>Total</t>
  </si>
  <si>
    <t>Tipo/Concepto</t>
  </si>
  <si>
    <t>Ingresos del CNIH</t>
  </si>
  <si>
    <t>Concept</t>
  </si>
  <si>
    <t>ARES investments</t>
  </si>
  <si>
    <t>CNIH income</t>
  </si>
  <si>
    <t>Millions of dollars</t>
  </si>
  <si>
    <t>Study status ARES/technology</t>
  </si>
  <si>
    <t>Investment (millions of dollars)</t>
  </si>
  <si>
    <t>In development</t>
  </si>
  <si>
    <t>With acquisition</t>
  </si>
  <si>
    <t>Seismic 3D</t>
  </si>
  <si>
    <t>Seismic 2D</t>
  </si>
  <si>
    <t>Without acquisition</t>
  </si>
  <si>
    <t>Gravimetry</t>
  </si>
  <si>
    <t>Without acquisition, Wells-ARES</t>
  </si>
  <si>
    <t>Finished</t>
  </si>
  <si>
    <t>Electromagnetic</t>
  </si>
  <si>
    <t>Aeromagnetic</t>
  </si>
  <si>
    <t>Geochemical</t>
  </si>
  <si>
    <t>Digital information</t>
  </si>
  <si>
    <t>Information on physical samples</t>
  </si>
  <si>
    <t>(millions of dollars)</t>
  </si>
  <si>
    <t>Type/Concept</t>
  </si>
  <si>
    <t>Digital information *</t>
  </si>
  <si>
    <t>Geophysical data</t>
  </si>
  <si>
    <t>Seismic data</t>
  </si>
  <si>
    <t>Well data</t>
  </si>
  <si>
    <t>Physical samples</t>
  </si>
  <si>
    <t>* The classification of information is for illustrative purposes.</t>
  </si>
  <si>
    <t>Reprocessing</t>
  </si>
  <si>
    <t>Information Investments</t>
  </si>
  <si>
    <t>Initiated</t>
  </si>
  <si>
    <t>CNIH Income</t>
  </si>
  <si>
    <t>Data on contractual areas</t>
  </si>
  <si>
    <t>Fiscal Year</t>
  </si>
  <si>
    <t>Investments in Authorizations for the Reconnaissance and Surface Exploration (ARES)</t>
  </si>
  <si>
    <t>Source: Comisión Nacional de Hidrocarburos. Figures take into account studies of Authorizations of Reconnaissance and Surface Exploration (ARES). Electronic payment system e5.</t>
  </si>
  <si>
    <t>Exchange rate (pesos/dollar)</t>
  </si>
  <si>
    <t/>
  </si>
  <si>
    <t>Use of roller table or query module</t>
  </si>
  <si>
    <t>Use of a stereoscopic microscope or a petrographic microscope</t>
  </si>
  <si>
    <t>Taking and sending photographs using a microscope</t>
  </si>
  <si>
    <t>Arrangement on site of core box on the roller table</t>
  </si>
  <si>
    <t>Arrangement on site of thin sections</t>
  </si>
  <si>
    <t>Arrangement on site of channel samples</t>
  </si>
  <si>
    <t>Arrangement on site of plugs / core pad</t>
  </si>
  <si>
    <t>Elaboration and loan of thin section</t>
  </si>
  <si>
    <t>High resolution digital thin section image</t>
  </si>
  <si>
    <t>Seismic 3D NAZ</t>
  </si>
  <si>
    <t>Seismic 3D OBC</t>
  </si>
  <si>
    <t>Seismic 3D WAZ</t>
  </si>
  <si>
    <t>Seismic 3D waz</t>
  </si>
  <si>
    <t>Gravimetric and magnetometric</t>
  </si>
  <si>
    <t>Bathymetry</t>
  </si>
  <si>
    <t>Geological analysis</t>
  </si>
  <si>
    <t>Use of multipurpose room</t>
  </si>
  <si>
    <t>Source: CNH. Transactions recorded in the electronic payment system e5 as of the cutoff date of March 4, 2020, corresponding to the amount actually paid in pesos.</t>
  </si>
  <si>
    <t>Seismic 3D onshore</t>
  </si>
  <si>
    <t>Studies</t>
  </si>
  <si>
    <t>Investment</t>
  </si>
  <si>
    <r>
      <rPr>
        <vertAlign val="superscript"/>
        <sz val="10"/>
        <color theme="1"/>
        <rFont val="Montserrat"/>
      </rPr>
      <t>1/</t>
    </r>
    <r>
      <rPr>
        <sz val="10"/>
        <color theme="1"/>
        <rFont val="Montserrat"/>
      </rPr>
      <t xml:space="preserve"> The amount of investments of Authorizations for Reconnaissance and Surface Exploration (ARES) and of income to the CNIH for database use were converted into dollars using the exchange rate to settle obligations expressed in US dollars, payable in Mexico (average observed), published by Banco de México.</t>
    </r>
  </si>
  <si>
    <t>February 2020</t>
  </si>
  <si>
    <r>
      <t>CNIH Income</t>
    </r>
    <r>
      <rPr>
        <b/>
        <vertAlign val="superscript"/>
        <sz val="14"/>
        <color theme="1"/>
        <rFont val="Montserrat"/>
      </rPr>
      <t>1/</t>
    </r>
    <r>
      <rPr>
        <b/>
        <sz val="14"/>
        <color theme="1"/>
        <rFont val="Montserrat"/>
      </rPr>
      <t xml:space="preserve"> (millions of dollars)</t>
    </r>
  </si>
  <si>
    <r>
      <rPr>
        <vertAlign val="superscript"/>
        <sz val="10"/>
        <color theme="1"/>
        <rFont val="Montserrat"/>
      </rPr>
      <t>1/</t>
    </r>
    <r>
      <rPr>
        <sz val="10"/>
        <color theme="1"/>
        <rFont val="Montserrat"/>
      </rPr>
      <t xml:space="preserve"> The amount paid for access was converted to US dollars using the exchange rate to settle obligations expressed in US dollars, payable in the average Mexican Republic, published by Banco de México.</t>
    </r>
  </si>
  <si>
    <t xml:space="preserve">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</si>
</sst>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Open Sans"/>
      <family val="2"/>
    </font>
    <font>
      <b/>
      <sz val="11"/>
      <color theme="0"/>
      <name val="Open Sans"/>
      <family val="2"/>
    </font>
    <font>
      <sz val="11"/>
      <color theme="0"/>
      <name val="Calibri"/>
      <family val="2"/>
      <scheme val="minor"/>
    </font>
    <font>
      <sz val="10"/>
      <name val="Arial"/>
      <family val="2"/>
    </font>
    <font>
      <sz val="11"/>
      <color theme="0"/>
      <name val="Open Sans"/>
      <family val="2"/>
    </font>
    <font>
      <sz val="11"/>
      <color theme="5"/>
      <name val="Calibri"/>
      <family val="2"/>
      <scheme val="minor"/>
    </font>
    <font>
      <b/>
      <sz val="12"/>
      <color theme="1"/>
      <name val="Montserrat"/>
    </font>
    <font>
      <sz val="11"/>
      <color theme="1"/>
      <name val="Montserrat"/>
    </font>
    <font>
      <b/>
      <sz val="11"/>
      <color theme="0"/>
      <name val="Montserrat"/>
    </font>
    <font>
      <b/>
      <sz val="11"/>
      <color theme="1"/>
      <name val="Montserrat"/>
    </font>
    <font>
      <sz val="10"/>
      <color theme="1"/>
      <name val="Montserrat"/>
    </font>
    <font>
      <vertAlign val="superscript"/>
      <sz val="10"/>
      <color theme="1"/>
      <name val="Montserrat"/>
    </font>
    <font>
      <b/>
      <sz val="14"/>
      <color theme="1"/>
      <name val="Montserrat"/>
    </font>
    <font>
      <b/>
      <vertAlign val="superscript"/>
      <sz val="14"/>
      <color theme="1"/>
      <name val="Montserrat"/>
    </font>
    <font>
      <sz val="14"/>
      <color theme="1"/>
      <name val="Montserrat"/>
    </font>
    <font>
      <b/>
      <sz val="11"/>
      <color theme="1" tint="0.34998626667073579"/>
      <name val="Montserrat"/>
    </font>
  </fonts>
  <fills count="7">
    <fill>
      <patternFill patternType="none"/>
    </fill>
    <fill>
      <patternFill patternType="gray125"/>
    </fill>
    <fill>
      <patternFill patternType="solid">
        <fgColor theme="0"/>
        <bgColor indexed="64"/>
      </patternFill>
    </fill>
    <fill>
      <patternFill patternType="solid">
        <fgColor rgb="FF621132"/>
        <bgColor indexed="64"/>
      </patternFill>
    </fill>
    <fill>
      <patternFill patternType="solid">
        <fgColor rgb="FF92D050"/>
        <bgColor indexed="64"/>
      </patternFill>
    </fill>
    <fill>
      <patternFill patternType="solid">
        <fgColor theme="9" tint="0.79995117038483843"/>
        <bgColor indexed="64"/>
      </patternFill>
    </fill>
    <fill>
      <patternFill patternType="solid">
        <fgColor theme="6" tint="-0.4999542222357860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4" fillId="0" borderId="0"/>
  </cellStyleXfs>
  <cellXfs count="148">
    <xf numFmtId="0" fontId="0" fillId="0" borderId="0" xfId="0"/>
    <xf numFmtId="3" fontId="0" fillId="0" borderId="0" xfId="0" applyNumberFormat="1"/>
    <xf numFmtId="0" fontId="1" fillId="0" borderId="0" xfId="0" applyFont="1"/>
    <xf numFmtId="0" fontId="2" fillId="2" borderId="0" xfId="0" applyFont="1" applyFill="1" applyBorder="1"/>
    <xf numFmtId="0" fontId="5" fillId="2" borderId="0" xfId="0" applyFont="1" applyFill="1" applyBorder="1" applyAlignment="1">
      <alignment horizontal="left" indent="1"/>
    </xf>
    <xf numFmtId="3" fontId="5" fillId="2" borderId="0" xfId="0" applyNumberFormat="1" applyFont="1" applyFill="1" applyBorder="1"/>
    <xf numFmtId="0" fontId="3" fillId="2" borderId="0" xfId="0" applyFont="1" applyFill="1"/>
    <xf numFmtId="3" fontId="3" fillId="2" borderId="0" xfId="0" applyNumberFormat="1" applyFont="1" applyFill="1"/>
    <xf numFmtId="0" fontId="0" fillId="0" borderId="0" xfId="0" applyFont="1"/>
    <xf numFmtId="3" fontId="0" fillId="0" borderId="0" xfId="0" applyNumberFormat="1" applyFont="1"/>
    <xf numFmtId="0" fontId="3" fillId="0" borderId="0" xfId="0" applyFont="1"/>
    <xf numFmtId="3" fontId="3" fillId="0" borderId="0" xfId="0" applyNumberFormat="1" applyFont="1"/>
    <xf numFmtId="0" fontId="0" fillId="0" borderId="0" xfId="0" applyAlignment="1">
      <alignment horizontal="center"/>
    </xf>
    <xf numFmtId="0" fontId="5" fillId="2" borderId="0" xfId="0" applyFont="1" applyFill="1" applyBorder="1"/>
    <xf numFmtId="3" fontId="5" fillId="2" borderId="0" xfId="0" applyNumberFormat="1" applyFont="1" applyFill="1"/>
    <xf numFmtId="0" fontId="5" fillId="0" borderId="0" xfId="0" applyFont="1"/>
    <xf numFmtId="0" fontId="6" fillId="0" borderId="0" xfId="0" applyFont="1" applyAlignment="1">
      <alignment horizontal="center"/>
    </xf>
    <xf numFmtId="0" fontId="6" fillId="0" borderId="0" xfId="0" applyFont="1"/>
    <xf numFmtId="0" fontId="3" fillId="0" borderId="0" xfId="0" applyFont="1" applyAlignment="1">
      <alignment horizontal="center"/>
    </xf>
    <xf numFmtId="0" fontId="7" fillId="2" borderId="0" xfId="0" applyFont="1" applyFill="1" applyAlignment="1">
      <alignment horizontal="center"/>
    </xf>
    <xf numFmtId="14" fontId="8" fillId="0" borderId="29" xfId="0" applyNumberFormat="1" applyFont="1" applyBorder="1" applyAlignment="1">
      <alignment horizontal="center" vertical="center"/>
    </xf>
    <xf numFmtId="0" fontId="8" fillId="2" borderId="0" xfId="0" quotePrefix="1" applyFont="1" applyFill="1" applyAlignment="1">
      <alignment horizontal="center" vertical="center"/>
    </xf>
    <xf numFmtId="0" fontId="8" fillId="2" borderId="0" xfId="0" applyFont="1" applyFill="1"/>
    <xf numFmtId="0" fontId="8" fillId="2" borderId="0" xfId="0" quotePrefix="1" applyFont="1" applyFill="1" applyAlignment="1">
      <alignment horizontal="center"/>
    </xf>
    <xf numFmtId="0" fontId="8" fillId="2" borderId="0" xfId="0" applyFont="1" applyFill="1" applyAlignment="1">
      <alignment horizontal="center"/>
    </xf>
    <xf numFmtId="0" fontId="9" fillId="6" borderId="18" xfId="0" quotePrefix="1" applyFont="1" applyFill="1" applyBorder="1" applyAlignment="1">
      <alignment horizontal="center"/>
    </xf>
    <xf numFmtId="0" fontId="9" fillId="6" borderId="19" xfId="0" applyNumberFormat="1" applyFont="1" applyFill="1" applyBorder="1" applyAlignment="1">
      <alignment horizontal="center" vertical="center" wrapText="1"/>
    </xf>
    <xf numFmtId="0" fontId="9" fillId="6" borderId="15" xfId="0" applyNumberFormat="1" applyFont="1" applyFill="1" applyBorder="1" applyAlignment="1">
      <alignment horizontal="center" vertical="center" wrapText="1"/>
    </xf>
    <xf numFmtId="0" fontId="9" fillId="6" borderId="20" xfId="0" applyNumberFormat="1" applyFont="1" applyFill="1" applyBorder="1" applyAlignment="1">
      <alignment horizontal="center" vertical="center" wrapText="1"/>
    </xf>
    <xf numFmtId="0" fontId="8" fillId="2" borderId="22" xfId="0" quotePrefix="1" applyFont="1" applyFill="1" applyBorder="1" applyAlignment="1">
      <alignment horizontal="center"/>
    </xf>
    <xf numFmtId="4" fontId="8" fillId="2" borderId="17" xfId="0" applyNumberFormat="1" applyFont="1" applyFill="1" applyBorder="1" applyAlignment="1">
      <alignment horizontal="center" vertical="center"/>
    </xf>
    <xf numFmtId="4" fontId="8" fillId="2" borderId="30" xfId="0" applyNumberFormat="1" applyFont="1" applyFill="1" applyBorder="1" applyAlignment="1">
      <alignment horizontal="center" vertical="center"/>
    </xf>
    <xf numFmtId="4" fontId="8" fillId="2" borderId="23" xfId="0" applyNumberFormat="1" applyFont="1" applyFill="1" applyBorder="1" applyAlignment="1">
      <alignment horizontal="center" vertical="center"/>
    </xf>
    <xf numFmtId="0" fontId="8" fillId="2" borderId="26" xfId="0" quotePrefix="1" applyFont="1" applyFill="1" applyBorder="1" applyAlignment="1">
      <alignment horizontal="center"/>
    </xf>
    <xf numFmtId="4" fontId="8" fillId="2" borderId="21" xfId="0" quotePrefix="1" applyNumberFormat="1" applyFont="1" applyFill="1" applyBorder="1" applyAlignment="1">
      <alignment horizontal="center" vertical="center"/>
    </xf>
    <xf numFmtId="4" fontId="8" fillId="2" borderId="32" xfId="0" quotePrefix="1" applyNumberFormat="1" applyFont="1" applyFill="1" applyBorder="1" applyAlignment="1">
      <alignment horizontal="center" vertical="center"/>
    </xf>
    <xf numFmtId="4" fontId="8" fillId="2" borderId="27" xfId="0" quotePrefix="1" applyNumberFormat="1" applyFont="1" applyFill="1" applyBorder="1" applyAlignment="1">
      <alignment horizontal="center" vertical="center"/>
    </xf>
    <xf numFmtId="0" fontId="10" fillId="4" borderId="18" xfId="0" quotePrefix="1" applyFont="1" applyFill="1" applyBorder="1" applyAlignment="1">
      <alignment horizontal="center"/>
    </xf>
    <xf numFmtId="4" fontId="10" fillId="4" borderId="19" xfId="0" quotePrefix="1" applyNumberFormat="1" applyFont="1" applyFill="1" applyBorder="1" applyAlignment="1">
      <alignment horizontal="center" vertical="center"/>
    </xf>
    <xf numFmtId="4" fontId="10" fillId="4" borderId="15" xfId="0" quotePrefix="1" applyNumberFormat="1" applyFont="1" applyFill="1" applyBorder="1" applyAlignment="1">
      <alignment horizontal="center" vertical="center"/>
    </xf>
    <xf numFmtId="4" fontId="10" fillId="4" borderId="20" xfId="0" quotePrefix="1" applyNumberFormat="1" applyFont="1" applyFill="1" applyBorder="1" applyAlignment="1">
      <alignment horizontal="center" vertical="center"/>
    </xf>
    <xf numFmtId="0" fontId="11" fillId="2" borderId="0" xfId="0" quotePrefix="1" applyFont="1" applyFill="1" applyAlignment="1">
      <alignment horizontal="left"/>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9" fillId="6" borderId="12" xfId="0" applyFont="1" applyFill="1" applyBorder="1" applyAlignment="1">
      <alignment horizontal="center" vertical="center" wrapText="1"/>
    </xf>
    <xf numFmtId="4" fontId="9" fillId="6" borderId="15" xfId="0" applyNumberFormat="1" applyFont="1" applyFill="1" applyBorder="1" applyAlignment="1">
      <alignment horizontal="center" vertical="center" wrapText="1"/>
    </xf>
    <xf numFmtId="4" fontId="9" fillId="6" borderId="13" xfId="0" applyNumberFormat="1" applyFont="1" applyFill="1" applyBorder="1" applyAlignment="1">
      <alignment horizontal="center" vertical="center" wrapText="1"/>
    </xf>
    <xf numFmtId="4" fontId="9" fillId="6" borderId="14" xfId="0" applyNumberFormat="1" applyFont="1" applyFill="1" applyBorder="1" applyAlignment="1">
      <alignment horizontal="center" vertical="center" wrapText="1"/>
    </xf>
    <xf numFmtId="0" fontId="10" fillId="5" borderId="4" xfId="0" applyFont="1" applyFill="1" applyBorder="1"/>
    <xf numFmtId="4" fontId="10" fillId="5" borderId="7" xfId="0" applyNumberFormat="1" applyFont="1" applyFill="1" applyBorder="1" applyAlignment="1">
      <alignment horizontal="center"/>
    </xf>
    <xf numFmtId="4" fontId="10" fillId="5" borderId="0" xfId="0" applyNumberFormat="1" applyFont="1" applyFill="1" applyBorder="1" applyAlignment="1">
      <alignment horizontal="center"/>
    </xf>
    <xf numFmtId="4" fontId="10" fillId="5" borderId="29" xfId="0" applyNumberFormat="1" applyFont="1" applyFill="1" applyBorder="1" applyAlignment="1">
      <alignment horizontal="center"/>
    </xf>
    <xf numFmtId="4" fontId="10" fillId="5" borderId="8" xfId="0" applyNumberFormat="1" applyFont="1" applyFill="1" applyBorder="1" applyAlignment="1">
      <alignment horizontal="center"/>
    </xf>
    <xf numFmtId="0" fontId="8" fillId="0" borderId="4" xfId="0" applyFont="1" applyBorder="1"/>
    <xf numFmtId="4" fontId="8" fillId="0" borderId="7" xfId="0" applyNumberFormat="1" applyFont="1" applyBorder="1" applyAlignment="1">
      <alignment horizontal="center"/>
    </xf>
    <xf numFmtId="4" fontId="8" fillId="0" borderId="0" xfId="0" applyNumberFormat="1" applyFont="1" applyBorder="1" applyAlignment="1">
      <alignment horizontal="center"/>
    </xf>
    <xf numFmtId="4" fontId="8" fillId="0" borderId="29" xfId="0" applyNumberFormat="1" applyFont="1" applyBorder="1" applyAlignment="1">
      <alignment horizontal="center"/>
    </xf>
    <xf numFmtId="4" fontId="8" fillId="0" borderId="8" xfId="0" applyNumberFormat="1" applyFont="1" applyBorder="1" applyAlignment="1">
      <alignment horizontal="center"/>
    </xf>
    <xf numFmtId="0" fontId="10" fillId="5" borderId="5" xfId="0" applyFont="1" applyFill="1" applyBorder="1"/>
    <xf numFmtId="4" fontId="10" fillId="5" borderId="10" xfId="0" applyNumberFormat="1" applyFont="1" applyFill="1" applyBorder="1" applyAlignment="1">
      <alignment horizontal="center"/>
    </xf>
    <xf numFmtId="4" fontId="10" fillId="5" borderId="6" xfId="0" applyNumberFormat="1" applyFont="1" applyFill="1" applyBorder="1" applyAlignment="1">
      <alignment horizontal="center"/>
    </xf>
    <xf numFmtId="4" fontId="10" fillId="5" borderId="11" xfId="0" applyNumberFormat="1" applyFont="1" applyFill="1" applyBorder="1" applyAlignment="1">
      <alignment horizontal="center"/>
    </xf>
    <xf numFmtId="0" fontId="8" fillId="0" borderId="5" xfId="0" applyFont="1" applyBorder="1"/>
    <xf numFmtId="4" fontId="8" fillId="0" borderId="10" xfId="0" applyNumberFormat="1" applyFont="1" applyBorder="1" applyAlignment="1">
      <alignment horizontal="center"/>
    </xf>
    <xf numFmtId="4" fontId="8" fillId="0" borderId="6" xfId="0" applyNumberFormat="1" applyFont="1" applyBorder="1" applyAlignment="1">
      <alignment horizontal="center"/>
    </xf>
    <xf numFmtId="4" fontId="8" fillId="0" borderId="11" xfId="0" applyNumberFormat="1" applyFont="1" applyBorder="1" applyAlignment="1">
      <alignment horizontal="center"/>
    </xf>
    <xf numFmtId="0" fontId="9" fillId="4" borderId="12" xfId="0" applyFont="1" applyFill="1" applyBorder="1" applyAlignment="1">
      <alignment horizontal="center" vertical="center" wrapText="1"/>
    </xf>
    <xf numFmtId="4" fontId="9" fillId="4" borderId="13" xfId="0" applyNumberFormat="1" applyFont="1" applyFill="1" applyBorder="1" applyAlignment="1">
      <alignment horizontal="center" vertical="center" wrapText="1"/>
    </xf>
    <xf numFmtId="4" fontId="9" fillId="4" borderId="14" xfId="0" applyNumberFormat="1" applyFont="1" applyFill="1" applyBorder="1" applyAlignment="1">
      <alignment horizontal="center" vertical="center" wrapText="1"/>
    </xf>
    <xf numFmtId="0" fontId="11" fillId="2" borderId="0" xfId="0" applyFont="1" applyFill="1" applyAlignment="1">
      <alignment horizontal="center"/>
    </xf>
    <xf numFmtId="1" fontId="9" fillId="6" borderId="13" xfId="0" applyNumberFormat="1" applyFont="1" applyFill="1" applyBorder="1" applyAlignment="1">
      <alignment horizontal="center" vertical="center" wrapText="1"/>
    </xf>
    <xf numFmtId="0" fontId="9" fillId="6" borderId="13" xfId="0" applyFont="1" applyFill="1" applyBorder="1" applyAlignment="1">
      <alignment horizontal="center" vertical="center" wrapText="1"/>
    </xf>
    <xf numFmtId="0" fontId="8" fillId="0" borderId="1" xfId="0" applyFont="1" applyBorder="1"/>
    <xf numFmtId="4" fontId="8" fillId="0" borderId="2" xfId="0" applyNumberFormat="1" applyFont="1" applyBorder="1" applyAlignment="1">
      <alignment horizontal="center"/>
    </xf>
    <xf numFmtId="4" fontId="8" fillId="0" borderId="3" xfId="0" applyNumberFormat="1" applyFont="1" applyBorder="1" applyAlignment="1">
      <alignment horizontal="center"/>
    </xf>
    <xf numFmtId="0" fontId="8" fillId="0" borderId="4" xfId="0" applyFont="1" applyBorder="1" applyAlignment="1">
      <alignment wrapText="1"/>
    </xf>
    <xf numFmtId="4" fontId="8" fillId="0" borderId="28" xfId="0" applyNumberFormat="1" applyFont="1" applyBorder="1" applyAlignment="1">
      <alignment horizontal="center"/>
    </xf>
    <xf numFmtId="3" fontId="8" fillId="2" borderId="0" xfId="0" applyNumberFormat="1" applyFont="1" applyFill="1"/>
    <xf numFmtId="0" fontId="10" fillId="4" borderId="12" xfId="0" applyFont="1" applyFill="1" applyBorder="1"/>
    <xf numFmtId="4" fontId="10" fillId="4" borderId="13" xfId="0" applyNumberFormat="1" applyFont="1" applyFill="1" applyBorder="1" applyAlignment="1">
      <alignment horizontal="center"/>
    </xf>
    <xf numFmtId="4" fontId="10" fillId="4" borderId="14" xfId="0" applyNumberFormat="1"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11" fillId="2" borderId="29" xfId="0" applyFont="1" applyFill="1" applyBorder="1" applyAlignment="1">
      <alignment horizontal="left" vertical="center" wrapText="1"/>
    </xf>
    <xf numFmtId="14" fontId="8" fillId="0" borderId="29" xfId="0" quotePrefix="1" applyNumberFormat="1" applyFont="1" applyBorder="1" applyAlignment="1">
      <alignment horizontal="center" vertical="center"/>
    </xf>
    <xf numFmtId="0" fontId="13" fillId="2" borderId="0" xfId="0" applyFont="1" applyFill="1" applyAlignment="1">
      <alignment horizontal="center"/>
    </xf>
    <xf numFmtId="0" fontId="13" fillId="2" borderId="0" xfId="0" applyFont="1" applyFill="1" applyAlignment="1">
      <alignment horizontal="center" vertical="center"/>
    </xf>
    <xf numFmtId="0" fontId="15" fillId="2" borderId="0" xfId="0" quotePrefix="1" applyFont="1" applyFill="1" applyAlignment="1">
      <alignment horizontal="center" vertical="center"/>
    </xf>
    <xf numFmtId="0" fontId="9" fillId="6" borderId="18" xfId="0" applyFont="1" applyFill="1" applyBorder="1"/>
    <xf numFmtId="0" fontId="9" fillId="6" borderId="19" xfId="0" applyNumberFormat="1" applyFont="1" applyFill="1" applyBorder="1"/>
    <xf numFmtId="0" fontId="9" fillId="6" borderId="15" xfId="0" applyNumberFormat="1" applyFont="1" applyFill="1" applyBorder="1"/>
    <xf numFmtId="0" fontId="9" fillId="6" borderId="20" xfId="0" applyNumberFormat="1" applyFont="1" applyFill="1" applyBorder="1"/>
    <xf numFmtId="0" fontId="16" fillId="5" borderId="18" xfId="0" applyFont="1" applyFill="1" applyBorder="1"/>
    <xf numFmtId="3" fontId="16" fillId="5" borderId="19" xfId="0" applyNumberFormat="1" applyFont="1" applyFill="1" applyBorder="1"/>
    <xf numFmtId="3" fontId="16" fillId="5" borderId="15" xfId="0" applyNumberFormat="1" applyFont="1" applyFill="1" applyBorder="1"/>
    <xf numFmtId="3" fontId="16" fillId="5" borderId="20" xfId="0" applyNumberFormat="1" applyFont="1" applyFill="1" applyBorder="1"/>
    <xf numFmtId="0" fontId="8" fillId="0" borderId="22" xfId="0" applyFont="1" applyBorder="1" applyAlignment="1">
      <alignment horizontal="left" indent="1"/>
    </xf>
    <xf numFmtId="3" fontId="8" fillId="0" borderId="17" xfId="0" applyNumberFormat="1" applyFont="1" applyBorder="1"/>
    <xf numFmtId="3" fontId="8" fillId="0" borderId="30" xfId="0" applyNumberFormat="1" applyFont="1" applyBorder="1"/>
    <xf numFmtId="3" fontId="8" fillId="0" borderId="23" xfId="0" applyNumberFormat="1" applyFont="1" applyBorder="1"/>
    <xf numFmtId="0" fontId="8" fillId="0" borderId="24" xfId="0" applyFont="1" applyBorder="1" applyAlignment="1">
      <alignment horizontal="left" indent="1"/>
    </xf>
    <xf numFmtId="3" fontId="8" fillId="0" borderId="16" xfId="0" applyNumberFormat="1" applyFont="1" applyBorder="1"/>
    <xf numFmtId="3" fontId="8" fillId="0" borderId="31" xfId="0" applyNumberFormat="1" applyFont="1" applyBorder="1"/>
    <xf numFmtId="3" fontId="8" fillId="0" borderId="25" xfId="0" applyNumberFormat="1" applyFont="1" applyBorder="1"/>
    <xf numFmtId="0" fontId="8" fillId="0" borderId="26" xfId="0" applyFont="1" applyBorder="1" applyAlignment="1">
      <alignment horizontal="left" indent="1"/>
    </xf>
    <xf numFmtId="3" fontId="8" fillId="0" borderId="21" xfId="0" applyNumberFormat="1" applyFont="1" applyBorder="1"/>
    <xf numFmtId="3" fontId="8" fillId="0" borderId="32" xfId="0" applyNumberFormat="1" applyFont="1" applyBorder="1"/>
    <xf numFmtId="3" fontId="8" fillId="0" borderId="27" xfId="0" applyNumberFormat="1" applyFont="1" applyBorder="1"/>
    <xf numFmtId="0" fontId="8" fillId="0" borderId="33" xfId="0" applyFont="1" applyBorder="1" applyAlignment="1">
      <alignment horizontal="left" indent="1"/>
    </xf>
    <xf numFmtId="3" fontId="8" fillId="0" borderId="34" xfId="0" applyNumberFormat="1" applyFont="1" applyBorder="1"/>
    <xf numFmtId="3" fontId="8" fillId="0" borderId="7" xfId="0" applyNumberFormat="1" applyFont="1" applyBorder="1"/>
    <xf numFmtId="3" fontId="8" fillId="0" borderId="35" xfId="0" applyNumberFormat="1" applyFont="1" applyBorder="1"/>
    <xf numFmtId="0" fontId="16" fillId="4" borderId="18" xfId="0" applyFont="1" applyFill="1" applyBorder="1"/>
    <xf numFmtId="3" fontId="16" fillId="4" borderId="19" xfId="0" applyNumberFormat="1" applyFont="1" applyFill="1" applyBorder="1"/>
    <xf numFmtId="3" fontId="16" fillId="4" borderId="15" xfId="0" applyNumberFormat="1" applyFont="1" applyFill="1" applyBorder="1"/>
    <xf numFmtId="3" fontId="16" fillId="4" borderId="20" xfId="0" applyNumberFormat="1" applyFont="1" applyFill="1" applyBorder="1"/>
    <xf numFmtId="0" fontId="8" fillId="2" borderId="16" xfId="0" applyFont="1" applyFill="1" applyBorder="1"/>
    <xf numFmtId="0" fontId="9" fillId="3" borderId="16" xfId="0" applyNumberFormat="1" applyFont="1" applyFill="1" applyBorder="1"/>
    <xf numFmtId="0" fontId="8" fillId="2" borderId="0" xfId="0" applyFont="1" applyFill="1" applyBorder="1"/>
    <xf numFmtId="3" fontId="8" fillId="2" borderId="0" xfId="0" applyNumberFormat="1" applyFont="1" applyFill="1" applyBorder="1"/>
    <xf numFmtId="0" fontId="11" fillId="2" borderId="0" xfId="0" applyFont="1" applyFill="1"/>
    <xf numFmtId="3" fontId="11" fillId="2" borderId="0" xfId="0" applyNumberFormat="1" applyFont="1" applyFill="1" applyBorder="1"/>
    <xf numFmtId="3" fontId="11" fillId="2" borderId="0" xfId="0" applyNumberFormat="1" applyFont="1" applyFill="1"/>
    <xf numFmtId="4" fontId="16" fillId="5" borderId="19" xfId="0" applyNumberFormat="1" applyFont="1" applyFill="1" applyBorder="1" applyAlignment="1">
      <alignment horizontal="right"/>
    </xf>
    <xf numFmtId="4" fontId="16" fillId="5" borderId="15" xfId="0" applyNumberFormat="1" applyFont="1" applyFill="1" applyBorder="1" applyAlignment="1">
      <alignment horizontal="right"/>
    </xf>
    <xf numFmtId="4" fontId="16" fillId="5" borderId="20" xfId="0" applyNumberFormat="1" applyFont="1" applyFill="1" applyBorder="1" applyAlignment="1">
      <alignment horizontal="right"/>
    </xf>
    <xf numFmtId="4" fontId="8" fillId="0" borderId="17" xfId="0" applyNumberFormat="1" applyFont="1" applyBorder="1" applyAlignment="1">
      <alignment horizontal="right"/>
    </xf>
    <xf numFmtId="4" fontId="8" fillId="0" borderId="30" xfId="0" applyNumberFormat="1" applyFont="1" applyBorder="1" applyAlignment="1">
      <alignment horizontal="right"/>
    </xf>
    <xf numFmtId="4" fontId="8" fillId="0" borderId="23" xfId="0" applyNumberFormat="1" applyFont="1" applyBorder="1" applyAlignment="1">
      <alignment horizontal="right"/>
    </xf>
    <xf numFmtId="4" fontId="8" fillId="0" borderId="16" xfId="0" applyNumberFormat="1" applyFont="1" applyBorder="1" applyAlignment="1">
      <alignment horizontal="right"/>
    </xf>
    <xf numFmtId="4" fontId="8" fillId="0" borderId="31" xfId="0" applyNumberFormat="1" applyFont="1" applyBorder="1" applyAlignment="1">
      <alignment horizontal="right"/>
    </xf>
    <xf numFmtId="4" fontId="8" fillId="0" borderId="25" xfId="0" applyNumberFormat="1" applyFont="1" applyBorder="1" applyAlignment="1">
      <alignment horizontal="right"/>
    </xf>
    <xf numFmtId="4" fontId="8" fillId="0" borderId="21" xfId="0" applyNumberFormat="1" applyFont="1" applyBorder="1" applyAlignment="1">
      <alignment horizontal="right"/>
    </xf>
    <xf numFmtId="4" fontId="8" fillId="0" borderId="32" xfId="0" applyNumberFormat="1" applyFont="1" applyBorder="1" applyAlignment="1">
      <alignment horizontal="right"/>
    </xf>
    <xf numFmtId="4" fontId="8" fillId="0" borderId="27" xfId="0" applyNumberFormat="1" applyFont="1" applyBorder="1" applyAlignment="1">
      <alignment horizontal="right"/>
    </xf>
    <xf numFmtId="4" fontId="8" fillId="0" borderId="34" xfId="0" applyNumberFormat="1" applyFont="1" applyBorder="1" applyAlignment="1">
      <alignment horizontal="right"/>
    </xf>
    <xf numFmtId="4" fontId="8" fillId="0" borderId="7" xfId="0" applyNumberFormat="1" applyFont="1" applyBorder="1" applyAlignment="1">
      <alignment horizontal="right"/>
    </xf>
    <xf numFmtId="4" fontId="8" fillId="0" borderId="35" xfId="0" applyNumberFormat="1" applyFont="1" applyBorder="1" applyAlignment="1">
      <alignment horizontal="right"/>
    </xf>
    <xf numFmtId="4" fontId="16" fillId="4" borderId="19" xfId="0" applyNumberFormat="1" applyFont="1" applyFill="1" applyBorder="1" applyAlignment="1">
      <alignment horizontal="right"/>
    </xf>
    <xf numFmtId="4" fontId="16" fillId="4" borderId="15" xfId="0" applyNumberFormat="1" applyFont="1" applyFill="1" applyBorder="1" applyAlignment="1">
      <alignment horizontal="right"/>
    </xf>
    <xf numFmtId="4" fontId="16" fillId="4" borderId="20" xfId="0" applyNumberFormat="1" applyFont="1" applyFill="1" applyBorder="1" applyAlignment="1">
      <alignment horizontal="right"/>
    </xf>
    <xf numFmtId="4" fontId="8" fillId="2" borderId="16" xfId="0" applyNumberFormat="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F3C571"/>
      <color rgb="FFF8DFC4"/>
      <color rgb="FF9D2449"/>
      <color rgb="FF990033"/>
      <color rgb="FF621132"/>
      <color rgb="FFB38E5D"/>
      <color rgb="FFD4C19C"/>
      <color rgb="FF602449"/>
      <color rgb="FFF7E3B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rsiones%20en%20informaci&#243;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es en información"/>
      <sheetName val="Ingresos al CNIH"/>
    </sheetNames>
    <sheetDataSet>
      <sheetData sheetId="0"/>
      <sheetData sheetId="1">
        <row r="27">
          <cell r="H27">
            <v>0.41359855930132489</v>
          </cell>
          <cell r="I27">
            <v>312.84139605790278</v>
          </cell>
        </row>
        <row r="32">
          <cell r="H32">
            <v>1.3186961464497826E-2</v>
          </cell>
          <cell r="I32">
            <v>0.15151543217171631</v>
          </cell>
        </row>
        <row r="43">
          <cell r="I43">
            <v>312.99269182602512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3"/>
  <sheetViews>
    <sheetView tabSelected="1" workbookViewId="0">
      <selection sqref="A1:L1"/>
    </sheetView>
  </sheetViews>
  <sheetFormatPr baseColWidth="10" defaultRowHeight="15" x14ac:dyDescent="0.25"/>
  <cols>
    <col min="1" max="1" width="7" customWidth="1"/>
    <col min="2" max="2" width="5.140625" customWidth="1"/>
    <col min="3" max="3" width="36.28515625" bestFit="1" customWidth="1"/>
    <col min="4" max="4" width="12.7109375" style="12" bestFit="1" customWidth="1"/>
    <col min="5" max="6" width="11.5703125" style="12" bestFit="1" customWidth="1"/>
    <col min="7" max="7" width="12.7109375" style="12" bestFit="1" customWidth="1"/>
    <col min="8" max="8" width="11.5703125" style="12" bestFit="1" customWidth="1"/>
    <col min="9" max="9" width="11.5703125" style="12" customWidth="1"/>
    <col min="10" max="10" width="12.7109375" style="12" bestFit="1" customWidth="1"/>
    <col min="16" max="18" width="11.42578125" style="10"/>
  </cols>
  <sheetData>
    <row r="1" spans="1:18" ht="21.75" x14ac:dyDescent="0.4">
      <c r="A1" s="91" t="s">
        <v>31</v>
      </c>
      <c r="B1" s="91"/>
      <c r="C1" s="91"/>
      <c r="D1" s="91"/>
      <c r="E1" s="91"/>
      <c r="F1" s="91"/>
      <c r="G1" s="91"/>
      <c r="H1" s="91"/>
      <c r="I1" s="91"/>
      <c r="J1" s="91"/>
      <c r="K1" s="91"/>
      <c r="L1" s="91"/>
    </row>
    <row r="2" spans="1:18" ht="18" x14ac:dyDescent="0.25">
      <c r="A2" s="90" t="s">
        <v>62</v>
      </c>
      <c r="B2" s="21"/>
      <c r="C2" s="21"/>
      <c r="D2" s="21"/>
      <c r="E2" s="20">
        <v>43723</v>
      </c>
      <c r="F2" s="21"/>
      <c r="G2" s="21"/>
      <c r="H2" s="21"/>
      <c r="I2" s="21"/>
      <c r="J2" s="21"/>
      <c r="K2" s="21"/>
      <c r="L2" s="21"/>
      <c r="P2" s="11"/>
      <c r="Q2" s="11" t="s">
        <v>59</v>
      </c>
      <c r="R2" s="11" t="s">
        <v>60</v>
      </c>
    </row>
    <row r="3" spans="1:18" ht="18" x14ac:dyDescent="0.35">
      <c r="A3" s="22"/>
      <c r="B3" s="22"/>
      <c r="C3" s="23"/>
      <c r="D3" s="23"/>
      <c r="E3" s="23"/>
      <c r="F3" s="23"/>
      <c r="G3" s="23"/>
      <c r="H3" s="23"/>
      <c r="I3" s="23"/>
      <c r="J3" s="23"/>
      <c r="K3" s="23"/>
      <c r="L3" s="23"/>
      <c r="P3" s="11" t="s">
        <v>10</v>
      </c>
      <c r="Q3" s="11">
        <v>23</v>
      </c>
      <c r="R3" s="11">
        <v>3710.6</v>
      </c>
    </row>
    <row r="4" spans="1:18" ht="18.75" thickBot="1" x14ac:dyDescent="0.4">
      <c r="A4" s="22"/>
      <c r="B4" s="22"/>
      <c r="C4" s="22"/>
      <c r="D4" s="24"/>
      <c r="E4" s="24"/>
      <c r="F4" s="24"/>
      <c r="G4" s="24"/>
      <c r="H4" s="24"/>
      <c r="I4" s="24"/>
      <c r="J4" s="24"/>
      <c r="K4" s="23"/>
      <c r="L4" s="23"/>
      <c r="P4" s="11" t="s">
        <v>30</v>
      </c>
      <c r="Q4" s="11">
        <v>32</v>
      </c>
      <c r="R4" s="11">
        <v>563.59999999999991</v>
      </c>
    </row>
    <row r="5" spans="1:18" ht="18.75" thickBot="1" x14ac:dyDescent="0.4">
      <c r="A5" s="22"/>
      <c r="B5" s="22"/>
      <c r="C5" s="25" t="s">
        <v>3</v>
      </c>
      <c r="D5" s="26">
        <v>2015</v>
      </c>
      <c r="E5" s="26">
        <v>2016</v>
      </c>
      <c r="F5" s="26">
        <v>2017</v>
      </c>
      <c r="G5" s="26">
        <v>2018</v>
      </c>
      <c r="H5" s="26">
        <v>2019</v>
      </c>
      <c r="I5" s="27">
        <v>2020</v>
      </c>
      <c r="J5" s="28" t="s">
        <v>0</v>
      </c>
      <c r="K5" s="23"/>
      <c r="L5" s="23"/>
    </row>
    <row r="6" spans="1:18" ht="18" x14ac:dyDescent="0.35">
      <c r="A6" s="22"/>
      <c r="B6" s="22"/>
      <c r="C6" s="29" t="s">
        <v>4</v>
      </c>
      <c r="D6" s="30">
        <f>+D15+D33</f>
        <v>2273.5200000000004</v>
      </c>
      <c r="E6" s="30">
        <f t="shared" ref="E6:J6" si="0">+E15+E33</f>
        <v>441.88</v>
      </c>
      <c r="F6" s="30">
        <f t="shared" si="0"/>
        <v>170.58999999999997</v>
      </c>
      <c r="G6" s="30">
        <f t="shared" si="0"/>
        <v>1311.1699999999998</v>
      </c>
      <c r="H6" s="30">
        <f t="shared" si="0"/>
        <v>77.040000000000006</v>
      </c>
      <c r="I6" s="31">
        <f t="shared" si="0"/>
        <v>0</v>
      </c>
      <c r="J6" s="32">
        <f t="shared" si="0"/>
        <v>4274.2</v>
      </c>
      <c r="K6" s="23"/>
      <c r="L6" s="23"/>
    </row>
    <row r="7" spans="1:18" ht="18.75" thickBot="1" x14ac:dyDescent="0.4">
      <c r="A7" s="22"/>
      <c r="B7" s="22"/>
      <c r="C7" s="33" t="s">
        <v>5</v>
      </c>
      <c r="D7" s="34">
        <f>+'CNIH income'!C43</f>
        <v>142.46857474461231</v>
      </c>
      <c r="E7" s="34">
        <f>+'CNIH income'!D43</f>
        <v>88.8553002630523</v>
      </c>
      <c r="F7" s="34">
        <f>+'CNIH income'!E43</f>
        <v>48.451669197094574</v>
      </c>
      <c r="G7" s="34">
        <f>+'CNIH income'!F43</f>
        <v>23.005985833147108</v>
      </c>
      <c r="H7" s="34">
        <f>+'CNIH income'!G43</f>
        <v>9.7845959314024586</v>
      </c>
      <c r="I7" s="35">
        <f>+'CNIH income'!H43</f>
        <v>0.42656585671635444</v>
      </c>
      <c r="J7" s="36">
        <f>'[1]Ingresos al CNIH'!I43</f>
        <v>312.99269182602512</v>
      </c>
      <c r="K7" s="23"/>
      <c r="L7" s="23"/>
    </row>
    <row r="8" spans="1:18" ht="18.75" thickBot="1" x14ac:dyDescent="0.4">
      <c r="A8" s="22"/>
      <c r="B8" s="22"/>
      <c r="C8" s="37" t="s">
        <v>0</v>
      </c>
      <c r="D8" s="38">
        <f>IF(D7="",D6,IF(D6="",D7,D6+D7))</f>
        <v>2415.9885747446128</v>
      </c>
      <c r="E8" s="38">
        <f t="shared" ref="E8:H8" si="1">IF(E7="",E6,IF(E6="",E7,E6+E7))</f>
        <v>530.7353002630523</v>
      </c>
      <c r="F8" s="38">
        <f t="shared" si="1"/>
        <v>219.04166919709456</v>
      </c>
      <c r="G8" s="38">
        <f t="shared" si="1"/>
        <v>1334.175985833147</v>
      </c>
      <c r="H8" s="38">
        <f t="shared" si="1"/>
        <v>86.82459593140247</v>
      </c>
      <c r="I8" s="39">
        <f t="shared" ref="I8" si="2">IF(I7="",I6,IF(I6="",I7,I6+I7))</f>
        <v>0.42656585671635444</v>
      </c>
      <c r="J8" s="40">
        <f>+J6+J7</f>
        <v>4587.1926918260251</v>
      </c>
      <c r="K8" s="23"/>
      <c r="L8" s="23"/>
    </row>
    <row r="9" spans="1:18" ht="18" x14ac:dyDescent="0.35">
      <c r="A9" s="22"/>
      <c r="B9" s="22"/>
      <c r="C9" s="41" t="s">
        <v>6</v>
      </c>
      <c r="D9" s="23"/>
      <c r="E9" s="23"/>
      <c r="F9" s="23"/>
      <c r="G9" s="23"/>
      <c r="H9" s="23"/>
      <c r="I9" s="23"/>
      <c r="J9" s="23"/>
      <c r="K9" s="23"/>
      <c r="L9" s="23"/>
    </row>
    <row r="10" spans="1:18" ht="18" x14ac:dyDescent="0.35">
      <c r="A10" s="22"/>
      <c r="B10" s="22"/>
      <c r="C10" s="23"/>
      <c r="D10" s="23"/>
      <c r="E10" s="23"/>
      <c r="F10" s="23"/>
      <c r="G10" s="23"/>
      <c r="H10" s="23"/>
      <c r="I10" s="23"/>
      <c r="J10" s="23"/>
      <c r="K10" s="23"/>
      <c r="L10" s="23"/>
    </row>
    <row r="11" spans="1:18" ht="18.75" x14ac:dyDescent="0.35">
      <c r="A11" s="19" t="s">
        <v>36</v>
      </c>
      <c r="B11" s="19"/>
      <c r="C11" s="19"/>
      <c r="D11" s="19"/>
      <c r="E11" s="19"/>
      <c r="F11" s="19"/>
      <c r="G11" s="19"/>
      <c r="H11" s="19"/>
      <c r="I11" s="19"/>
      <c r="J11" s="19"/>
      <c r="K11" s="19"/>
      <c r="L11" s="19"/>
    </row>
    <row r="12" spans="1:18" ht="18.75" thickBot="1" x14ac:dyDescent="0.4">
      <c r="A12" s="22"/>
      <c r="B12" s="22"/>
      <c r="C12" s="22"/>
      <c r="D12" s="24"/>
      <c r="E12" s="24"/>
      <c r="F12" s="24"/>
      <c r="G12" s="24"/>
      <c r="H12" s="24"/>
      <c r="I12" s="24"/>
      <c r="J12" s="24"/>
      <c r="K12" s="22"/>
      <c r="L12" s="22"/>
    </row>
    <row r="13" spans="1:18" ht="17.25" customHeight="1" thickBot="1" x14ac:dyDescent="0.4">
      <c r="A13" s="22"/>
      <c r="B13" s="22"/>
      <c r="C13" s="42" t="s">
        <v>7</v>
      </c>
      <c r="D13" s="43" t="s">
        <v>8</v>
      </c>
      <c r="E13" s="44"/>
      <c r="F13" s="44"/>
      <c r="G13" s="44"/>
      <c r="H13" s="44"/>
      <c r="I13" s="44"/>
      <c r="J13" s="45"/>
      <c r="K13" s="22"/>
      <c r="L13" s="22"/>
    </row>
    <row r="14" spans="1:18" ht="18.75" thickBot="1" x14ac:dyDescent="0.4">
      <c r="A14" s="22"/>
      <c r="B14" s="22"/>
      <c r="C14" s="46"/>
      <c r="D14" s="47">
        <v>2015</v>
      </c>
      <c r="E14" s="48">
        <v>2016</v>
      </c>
      <c r="F14" s="48">
        <v>2017</v>
      </c>
      <c r="G14" s="48">
        <v>2018</v>
      </c>
      <c r="H14" s="48">
        <v>2019</v>
      </c>
      <c r="I14" s="48">
        <v>2020</v>
      </c>
      <c r="J14" s="49" t="s">
        <v>0</v>
      </c>
      <c r="K14" s="22"/>
      <c r="L14" s="22"/>
    </row>
    <row r="15" spans="1:18" ht="18.75" thickBot="1" x14ac:dyDescent="0.4">
      <c r="A15" s="22"/>
      <c r="B15" s="22"/>
      <c r="C15" s="50" t="s">
        <v>9</v>
      </c>
      <c r="D15" s="51">
        <f>SUM(D17:D20,D22:D24,D25)</f>
        <v>1206.93</v>
      </c>
      <c r="E15" s="52">
        <f t="shared" ref="E15:I15" si="3">SUM(E17:E20,E22:E24,E25)</f>
        <v>19.38</v>
      </c>
      <c r="F15" s="52">
        <f t="shared" si="3"/>
        <v>47.8</v>
      </c>
      <c r="G15" s="52">
        <f t="shared" si="3"/>
        <v>1251.6699999999998</v>
      </c>
      <c r="H15" s="52">
        <f t="shared" si="3"/>
        <v>77.040000000000006</v>
      </c>
      <c r="I15" s="52">
        <f t="shared" si="3"/>
        <v>0</v>
      </c>
      <c r="J15" s="53">
        <f>SUM(D15:I15)</f>
        <v>2602.8199999999997</v>
      </c>
      <c r="K15" s="22"/>
      <c r="L15" s="22"/>
    </row>
    <row r="16" spans="1:18" ht="18" x14ac:dyDescent="0.35">
      <c r="A16" s="22"/>
      <c r="B16" s="22"/>
      <c r="C16" s="54" t="s">
        <v>10</v>
      </c>
      <c r="D16" s="55">
        <f>SUM(D17:D20)</f>
        <v>1206.93</v>
      </c>
      <c r="E16" s="56">
        <f t="shared" ref="E16:H16" si="4">SUM(E17:E20)</f>
        <v>0</v>
      </c>
      <c r="F16" s="56">
        <f t="shared" si="4"/>
        <v>1.68</v>
      </c>
      <c r="G16" s="56">
        <f t="shared" si="4"/>
        <v>1048.79</v>
      </c>
      <c r="H16" s="56">
        <f t="shared" si="4"/>
        <v>58.34</v>
      </c>
      <c r="I16" s="57"/>
      <c r="J16" s="58">
        <f t="shared" ref="J16:J25" si="5">SUM(D16:I16)</f>
        <v>2315.7400000000002</v>
      </c>
      <c r="K16" s="22"/>
      <c r="L16" s="22"/>
    </row>
    <row r="17" spans="1:12" ht="18" x14ac:dyDescent="0.35">
      <c r="A17" s="22"/>
      <c r="B17" s="22"/>
      <c r="C17" s="59" t="s">
        <v>49</v>
      </c>
      <c r="D17" s="60"/>
      <c r="E17" s="61"/>
      <c r="F17" s="61"/>
      <c r="G17" s="61">
        <v>27.5</v>
      </c>
      <c r="H17" s="61"/>
      <c r="I17" s="62"/>
      <c r="J17" s="63">
        <f t="shared" si="5"/>
        <v>27.5</v>
      </c>
      <c r="K17" s="22"/>
      <c r="L17" s="22"/>
    </row>
    <row r="18" spans="1:12" ht="18" x14ac:dyDescent="0.35">
      <c r="A18" s="22"/>
      <c r="B18" s="22"/>
      <c r="C18" s="59" t="s">
        <v>50</v>
      </c>
      <c r="D18" s="60"/>
      <c r="E18" s="62"/>
      <c r="F18" s="62">
        <v>1.68</v>
      </c>
      <c r="G18" s="62"/>
      <c r="H18" s="62"/>
      <c r="I18" s="62"/>
      <c r="J18" s="63">
        <f t="shared" si="5"/>
        <v>1.68</v>
      </c>
      <c r="K18" s="22"/>
      <c r="L18" s="22"/>
    </row>
    <row r="19" spans="1:12" ht="18" x14ac:dyDescent="0.35">
      <c r="A19" s="22"/>
      <c r="B19" s="22"/>
      <c r="C19" s="59" t="s">
        <v>51</v>
      </c>
      <c r="D19" s="60">
        <v>1206.93</v>
      </c>
      <c r="E19" s="62"/>
      <c r="F19" s="62"/>
      <c r="G19" s="62">
        <v>1021.29</v>
      </c>
      <c r="H19" s="62"/>
      <c r="I19" s="62"/>
      <c r="J19" s="63">
        <f t="shared" si="5"/>
        <v>2228.2200000000003</v>
      </c>
      <c r="K19" s="22"/>
      <c r="L19" s="22"/>
    </row>
    <row r="20" spans="1:12" ht="18" x14ac:dyDescent="0.35">
      <c r="A20" s="22"/>
      <c r="B20" s="22"/>
      <c r="C20" s="59" t="s">
        <v>14</v>
      </c>
      <c r="D20" s="60"/>
      <c r="E20" s="62"/>
      <c r="F20" s="62"/>
      <c r="G20" s="62"/>
      <c r="H20" s="62">
        <v>58.34</v>
      </c>
      <c r="I20" s="62"/>
      <c r="J20" s="63">
        <f t="shared" si="5"/>
        <v>58.34</v>
      </c>
      <c r="K20" s="22"/>
      <c r="L20" s="22"/>
    </row>
    <row r="21" spans="1:12" ht="18" x14ac:dyDescent="0.35">
      <c r="A21" s="22"/>
      <c r="B21" s="22"/>
      <c r="C21" s="54" t="s">
        <v>13</v>
      </c>
      <c r="D21" s="55">
        <f>SUM(D22:D24)</f>
        <v>0</v>
      </c>
      <c r="E21" s="56">
        <f t="shared" ref="E21:H21" si="6">SUM(E22:E24)</f>
        <v>19.38</v>
      </c>
      <c r="F21" s="56">
        <f t="shared" si="6"/>
        <v>28.41</v>
      </c>
      <c r="G21" s="56">
        <f t="shared" si="6"/>
        <v>201.83999999999997</v>
      </c>
      <c r="H21" s="56">
        <f t="shared" si="6"/>
        <v>16.940000000000001</v>
      </c>
      <c r="I21" s="57"/>
      <c r="J21" s="58">
        <f t="shared" si="5"/>
        <v>266.57</v>
      </c>
      <c r="K21" s="22"/>
      <c r="L21" s="22"/>
    </row>
    <row r="22" spans="1:12" ht="18" x14ac:dyDescent="0.35">
      <c r="A22" s="22"/>
      <c r="B22" s="22"/>
      <c r="C22" s="59" t="s">
        <v>14</v>
      </c>
      <c r="D22" s="60"/>
      <c r="E22" s="61"/>
      <c r="F22" s="61"/>
      <c r="G22" s="61">
        <v>116.02</v>
      </c>
      <c r="H22" s="61"/>
      <c r="I22" s="62"/>
      <c r="J22" s="63">
        <f t="shared" si="5"/>
        <v>116.02</v>
      </c>
      <c r="K22" s="22"/>
      <c r="L22" s="22"/>
    </row>
    <row r="23" spans="1:12" ht="18" x14ac:dyDescent="0.35">
      <c r="A23" s="22"/>
      <c r="B23" s="22"/>
      <c r="C23" s="59" t="s">
        <v>12</v>
      </c>
      <c r="D23" s="60"/>
      <c r="E23" s="61"/>
      <c r="F23" s="61">
        <v>23.96</v>
      </c>
      <c r="G23" s="61"/>
      <c r="H23" s="61"/>
      <c r="I23" s="62"/>
      <c r="J23" s="63">
        <f t="shared" si="5"/>
        <v>23.96</v>
      </c>
      <c r="K23" s="22"/>
      <c r="L23" s="22"/>
    </row>
    <row r="24" spans="1:12" ht="18" x14ac:dyDescent="0.35">
      <c r="A24" s="22"/>
      <c r="B24" s="22"/>
      <c r="C24" s="59" t="s">
        <v>11</v>
      </c>
      <c r="D24" s="60"/>
      <c r="E24" s="61">
        <v>19.38</v>
      </c>
      <c r="F24" s="61">
        <v>4.45</v>
      </c>
      <c r="G24" s="61">
        <v>85.82</v>
      </c>
      <c r="H24" s="61">
        <v>16.940000000000001</v>
      </c>
      <c r="I24" s="62"/>
      <c r="J24" s="63">
        <f t="shared" si="5"/>
        <v>126.58999999999999</v>
      </c>
      <c r="K24" s="22"/>
      <c r="L24" s="22"/>
    </row>
    <row r="25" spans="1:12" ht="18.75" thickBot="1" x14ac:dyDescent="0.4">
      <c r="A25" s="22"/>
      <c r="B25" s="22"/>
      <c r="C25" s="64" t="s">
        <v>15</v>
      </c>
      <c r="D25" s="65"/>
      <c r="E25" s="66"/>
      <c r="F25" s="66">
        <v>17.71</v>
      </c>
      <c r="G25" s="66">
        <v>1.04</v>
      </c>
      <c r="H25" s="66">
        <v>1.76</v>
      </c>
      <c r="I25" s="66"/>
      <c r="J25" s="67">
        <f t="shared" si="5"/>
        <v>20.51</v>
      </c>
      <c r="K25" s="22"/>
      <c r="L25" s="22"/>
    </row>
    <row r="26" spans="1:12" ht="18.75" thickBot="1" x14ac:dyDescent="0.4">
      <c r="A26" s="22"/>
      <c r="B26" s="22"/>
      <c r="C26" s="50" t="s">
        <v>32</v>
      </c>
      <c r="D26" s="51" t="str">
        <f>IF(IFERROR(D27+D31,"")="","",D27+D31)</f>
        <v/>
      </c>
      <c r="E26" s="52" t="str">
        <f t="shared" ref="E26:H26" si="7">IF(IFERROR(E27+E31,"")="","",E27+E31)</f>
        <v/>
      </c>
      <c r="F26" s="52" t="str">
        <f t="shared" si="7"/>
        <v/>
      </c>
      <c r="G26" s="52" t="str">
        <f t="shared" si="7"/>
        <v/>
      </c>
      <c r="H26" s="52" t="str">
        <f t="shared" si="7"/>
        <v/>
      </c>
      <c r="I26" s="52">
        <f>SUM(I27)</f>
        <v>66.655000000000001</v>
      </c>
      <c r="J26" s="53">
        <f>SUM(D26:I26)</f>
        <v>66.655000000000001</v>
      </c>
      <c r="K26" s="22"/>
      <c r="L26" s="22"/>
    </row>
    <row r="27" spans="1:12" ht="18" x14ac:dyDescent="0.35">
      <c r="A27" s="22"/>
      <c r="B27" s="22"/>
      <c r="C27" s="54" t="s">
        <v>10</v>
      </c>
      <c r="D27" s="55" t="str">
        <f>IF(SUM(D30)=0,"",SUM(D30))</f>
        <v/>
      </c>
      <c r="E27" s="56" t="str">
        <f t="shared" ref="E27:H27" si="8">IF(SUM(E30)=0,"",SUM(E30))</f>
        <v/>
      </c>
      <c r="F27" s="56" t="str">
        <f t="shared" si="8"/>
        <v/>
      </c>
      <c r="G27" s="56" t="str">
        <f t="shared" si="8"/>
        <v/>
      </c>
      <c r="H27" s="56" t="str">
        <f t="shared" si="8"/>
        <v/>
      </c>
      <c r="I27" s="57">
        <f>SUM(I28:I30)</f>
        <v>66.655000000000001</v>
      </c>
      <c r="J27" s="58">
        <f t="shared" ref="J27" si="9">SUM(D27:I27)</f>
        <v>66.655000000000001</v>
      </c>
      <c r="K27" s="22"/>
      <c r="L27" s="22"/>
    </row>
    <row r="28" spans="1:12" ht="18" x14ac:dyDescent="0.35">
      <c r="A28" s="22"/>
      <c r="B28" s="22"/>
      <c r="C28" s="59" t="s">
        <v>17</v>
      </c>
      <c r="D28" s="60"/>
      <c r="E28" s="61"/>
      <c r="F28" s="61"/>
      <c r="G28" s="61"/>
      <c r="H28" s="61"/>
      <c r="I28" s="62">
        <v>1.73</v>
      </c>
      <c r="J28" s="63">
        <f>SUM(D28:I28)</f>
        <v>1.73</v>
      </c>
      <c r="K28" s="22"/>
      <c r="L28" s="22"/>
    </row>
    <row r="29" spans="1:12" ht="18" x14ac:dyDescent="0.35">
      <c r="A29" s="22"/>
      <c r="B29" s="22"/>
      <c r="C29" s="59" t="s">
        <v>55</v>
      </c>
      <c r="D29" s="60"/>
      <c r="E29" s="61"/>
      <c r="F29" s="61"/>
      <c r="G29" s="61"/>
      <c r="H29" s="61"/>
      <c r="I29" s="62">
        <v>0.4</v>
      </c>
      <c r="J29" s="63">
        <f t="shared" ref="J29" si="10">SUM(D29:I29)</f>
        <v>0.4</v>
      </c>
      <c r="K29" s="22"/>
      <c r="L29" s="22"/>
    </row>
    <row r="30" spans="1:12" ht="18.75" thickBot="1" x14ac:dyDescent="0.4">
      <c r="A30" s="22"/>
      <c r="B30" s="22"/>
      <c r="C30" s="59" t="s">
        <v>58</v>
      </c>
      <c r="D30" s="60"/>
      <c r="E30" s="61"/>
      <c r="F30" s="61"/>
      <c r="G30" s="61"/>
      <c r="H30" s="61"/>
      <c r="I30" s="62">
        <v>64.525000000000006</v>
      </c>
      <c r="J30" s="63">
        <f>SUM(D30:I30)</f>
        <v>64.525000000000006</v>
      </c>
      <c r="K30" s="22"/>
      <c r="L30" s="22"/>
    </row>
    <row r="31" spans="1:12" ht="18" hidden="1" x14ac:dyDescent="0.35">
      <c r="A31" s="22"/>
      <c r="B31" s="22"/>
      <c r="C31" s="54" t="s">
        <v>13</v>
      </c>
      <c r="D31" s="55" t="str">
        <f>IF(SUM(D32)=0,"",SUM(D32))</f>
        <v/>
      </c>
      <c r="E31" s="56" t="str">
        <f t="shared" ref="E31:H31" si="11">IF(SUM(E32)=0,"",SUM(E32))</f>
        <v/>
      </c>
      <c r="F31" s="56" t="str">
        <f t="shared" si="11"/>
        <v/>
      </c>
      <c r="G31" s="56" t="str">
        <f t="shared" si="11"/>
        <v/>
      </c>
      <c r="H31" s="56" t="str">
        <f t="shared" si="11"/>
        <v/>
      </c>
      <c r="I31" s="57"/>
      <c r="J31" s="58">
        <f t="shared" ref="J31:J32" si="12">SUM(D31:H31)</f>
        <v>0</v>
      </c>
      <c r="K31" s="22"/>
      <c r="L31" s="22"/>
    </row>
    <row r="32" spans="1:12" ht="18.75" hidden="1" thickBot="1" x14ac:dyDescent="0.4">
      <c r="A32" s="22"/>
      <c r="B32" s="22"/>
      <c r="C32" s="68" t="s">
        <v>11</v>
      </c>
      <c r="D32" s="69"/>
      <c r="E32" s="70"/>
      <c r="F32" s="70"/>
      <c r="G32" s="70"/>
      <c r="H32" s="70"/>
      <c r="I32" s="70"/>
      <c r="J32" s="71">
        <f t="shared" si="12"/>
        <v>0</v>
      </c>
      <c r="K32" s="22"/>
      <c r="L32" s="22"/>
    </row>
    <row r="33" spans="1:12" ht="18.75" thickBot="1" x14ac:dyDescent="0.4">
      <c r="A33" s="22"/>
      <c r="B33" s="22"/>
      <c r="C33" s="50" t="s">
        <v>16</v>
      </c>
      <c r="D33" s="51">
        <f>SUM(D35:D42,D44:D47)</f>
        <v>1066.5900000000001</v>
      </c>
      <c r="E33" s="52">
        <f t="shared" ref="E33:I33" si="13">SUM(E35:E42,E44:E47)</f>
        <v>422.5</v>
      </c>
      <c r="F33" s="52">
        <f t="shared" si="13"/>
        <v>122.78999999999999</v>
      </c>
      <c r="G33" s="52">
        <f t="shared" si="13"/>
        <v>59.5</v>
      </c>
      <c r="H33" s="52">
        <f t="shared" si="13"/>
        <v>0</v>
      </c>
      <c r="I33" s="52">
        <f t="shared" si="13"/>
        <v>0</v>
      </c>
      <c r="J33" s="53">
        <f t="shared" ref="J33:J47" si="14">SUM(D33:I33)</f>
        <v>1671.38</v>
      </c>
      <c r="K33" s="22"/>
      <c r="L33" s="22"/>
    </row>
    <row r="34" spans="1:12" ht="18" x14ac:dyDescent="0.35">
      <c r="A34" s="22"/>
      <c r="B34" s="22"/>
      <c r="C34" s="54" t="s">
        <v>10</v>
      </c>
      <c r="D34" s="55">
        <f>SUM(D35:D42)</f>
        <v>942.37</v>
      </c>
      <c r="E34" s="56">
        <f t="shared" ref="E34:I34" si="15">SUM(E35:E42)</f>
        <v>375.28999999999996</v>
      </c>
      <c r="F34" s="56">
        <f t="shared" si="15"/>
        <v>41.56</v>
      </c>
      <c r="G34" s="56">
        <f t="shared" si="15"/>
        <v>35.64</v>
      </c>
      <c r="H34" s="56">
        <f t="shared" si="15"/>
        <v>0</v>
      </c>
      <c r="I34" s="57">
        <f t="shared" si="15"/>
        <v>0</v>
      </c>
      <c r="J34" s="58">
        <f t="shared" si="14"/>
        <v>1394.86</v>
      </c>
      <c r="K34" s="22"/>
      <c r="L34" s="22"/>
    </row>
    <row r="35" spans="1:12" ht="18" x14ac:dyDescent="0.35">
      <c r="A35" s="22"/>
      <c r="B35" s="22"/>
      <c r="C35" s="59" t="s">
        <v>18</v>
      </c>
      <c r="D35" s="60"/>
      <c r="E35" s="61">
        <v>133.25</v>
      </c>
      <c r="F35" s="61"/>
      <c r="G35" s="61"/>
      <c r="H35" s="61"/>
      <c r="I35" s="62"/>
      <c r="J35" s="63">
        <f t="shared" si="14"/>
        <v>133.25</v>
      </c>
      <c r="K35" s="22"/>
      <c r="L35" s="22"/>
    </row>
    <row r="36" spans="1:12" ht="18" x14ac:dyDescent="0.35">
      <c r="A36" s="22"/>
      <c r="B36" s="22"/>
      <c r="C36" s="59" t="s">
        <v>55</v>
      </c>
      <c r="D36" s="60"/>
      <c r="E36" s="61"/>
      <c r="F36" s="61"/>
      <c r="G36" s="61">
        <v>35.64</v>
      </c>
      <c r="H36" s="61"/>
      <c r="I36" s="62"/>
      <c r="J36" s="63">
        <f t="shared" si="14"/>
        <v>35.64</v>
      </c>
      <c r="K36" s="22"/>
      <c r="L36" s="22"/>
    </row>
    <row r="37" spans="1:12" ht="18" x14ac:dyDescent="0.35">
      <c r="A37" s="22"/>
      <c r="B37" s="22"/>
      <c r="C37" s="59" t="s">
        <v>54</v>
      </c>
      <c r="D37" s="60">
        <v>313.5</v>
      </c>
      <c r="E37" s="61"/>
      <c r="F37" s="61"/>
      <c r="G37" s="61"/>
      <c r="H37" s="61"/>
      <c r="I37" s="62"/>
      <c r="J37" s="63">
        <f t="shared" si="14"/>
        <v>313.5</v>
      </c>
      <c r="K37" s="22"/>
      <c r="L37" s="22"/>
    </row>
    <row r="38" spans="1:12" ht="18" x14ac:dyDescent="0.35">
      <c r="A38" s="22"/>
      <c r="B38" s="22"/>
      <c r="C38" s="59" t="s">
        <v>53</v>
      </c>
      <c r="D38" s="60"/>
      <c r="E38" s="61"/>
      <c r="F38" s="61">
        <v>19.239999999999998</v>
      </c>
      <c r="G38" s="61"/>
      <c r="H38" s="61"/>
      <c r="I38" s="62"/>
      <c r="J38" s="63">
        <f t="shared" si="14"/>
        <v>19.239999999999998</v>
      </c>
      <c r="K38" s="22"/>
      <c r="L38" s="22"/>
    </row>
    <row r="39" spans="1:12" ht="18" x14ac:dyDescent="0.35">
      <c r="A39" s="22"/>
      <c r="B39" s="22"/>
      <c r="C39" s="59" t="s">
        <v>19</v>
      </c>
      <c r="D39" s="60">
        <v>2.64</v>
      </c>
      <c r="E39" s="61"/>
      <c r="F39" s="61"/>
      <c r="G39" s="61"/>
      <c r="H39" s="61"/>
      <c r="I39" s="62"/>
      <c r="J39" s="63">
        <f t="shared" si="14"/>
        <v>2.64</v>
      </c>
      <c r="K39" s="22"/>
      <c r="L39" s="22"/>
    </row>
    <row r="40" spans="1:12" ht="18" x14ac:dyDescent="0.35">
      <c r="A40" s="22"/>
      <c r="B40" s="22"/>
      <c r="C40" s="59" t="s">
        <v>12</v>
      </c>
      <c r="D40" s="60">
        <v>626.23</v>
      </c>
      <c r="E40" s="61">
        <v>22.4</v>
      </c>
      <c r="F40" s="61"/>
      <c r="G40" s="61"/>
      <c r="H40" s="61"/>
      <c r="I40" s="62"/>
      <c r="J40" s="63">
        <f t="shared" si="14"/>
        <v>648.63</v>
      </c>
      <c r="K40" s="22"/>
      <c r="L40" s="22"/>
    </row>
    <row r="41" spans="1:12" ht="18" x14ac:dyDescent="0.35">
      <c r="A41" s="22"/>
      <c r="B41" s="22"/>
      <c r="C41" s="59" t="s">
        <v>49</v>
      </c>
      <c r="D41" s="60"/>
      <c r="E41" s="62"/>
      <c r="F41" s="62">
        <v>22.32</v>
      </c>
      <c r="G41" s="62"/>
      <c r="H41" s="62"/>
      <c r="I41" s="62"/>
      <c r="J41" s="63">
        <f t="shared" si="14"/>
        <v>22.32</v>
      </c>
      <c r="K41" s="22"/>
      <c r="L41" s="22"/>
    </row>
    <row r="42" spans="1:12" ht="18" x14ac:dyDescent="0.35">
      <c r="A42" s="22"/>
      <c r="B42" s="22"/>
      <c r="C42" s="59" t="s">
        <v>52</v>
      </c>
      <c r="D42" s="60"/>
      <c r="E42" s="62">
        <v>219.64</v>
      </c>
      <c r="F42" s="62"/>
      <c r="G42" s="62"/>
      <c r="H42" s="62"/>
      <c r="I42" s="62"/>
      <c r="J42" s="63">
        <f t="shared" si="14"/>
        <v>219.64</v>
      </c>
      <c r="K42" s="22"/>
      <c r="L42" s="22"/>
    </row>
    <row r="43" spans="1:12" ht="18" x14ac:dyDescent="0.35">
      <c r="A43" s="22"/>
      <c r="B43" s="22"/>
      <c r="C43" s="54" t="s">
        <v>13</v>
      </c>
      <c r="D43" s="55">
        <f>SUM(D44:D46)</f>
        <v>124.22</v>
      </c>
      <c r="E43" s="56">
        <f t="shared" ref="E43:H43" si="16">SUM(E44:E46)</f>
        <v>47.21</v>
      </c>
      <c r="F43" s="56">
        <f t="shared" si="16"/>
        <v>81.22999999999999</v>
      </c>
      <c r="G43" s="56">
        <f t="shared" si="16"/>
        <v>21.68</v>
      </c>
      <c r="H43" s="56">
        <f t="shared" si="16"/>
        <v>0</v>
      </c>
      <c r="I43" s="57"/>
      <c r="J43" s="58">
        <f t="shared" si="14"/>
        <v>274.33999999999997</v>
      </c>
      <c r="K43" s="22"/>
      <c r="L43" s="22"/>
    </row>
    <row r="44" spans="1:12" ht="18" x14ac:dyDescent="0.35">
      <c r="A44" s="22"/>
      <c r="B44" s="22"/>
      <c r="C44" s="59" t="s">
        <v>17</v>
      </c>
      <c r="D44" s="60">
        <v>17.7</v>
      </c>
      <c r="E44" s="61"/>
      <c r="F44" s="61"/>
      <c r="G44" s="61"/>
      <c r="H44" s="61"/>
      <c r="I44" s="62"/>
      <c r="J44" s="63">
        <f t="shared" si="14"/>
        <v>17.7</v>
      </c>
      <c r="K44" s="22"/>
      <c r="L44" s="22"/>
    </row>
    <row r="45" spans="1:12" ht="18" x14ac:dyDescent="0.35">
      <c r="A45" s="22"/>
      <c r="B45" s="22"/>
      <c r="C45" s="59" t="s">
        <v>12</v>
      </c>
      <c r="D45" s="60">
        <v>6.64</v>
      </c>
      <c r="E45" s="61">
        <v>27.05</v>
      </c>
      <c r="F45" s="61">
        <v>63.05</v>
      </c>
      <c r="G45" s="61"/>
      <c r="H45" s="61"/>
      <c r="I45" s="62"/>
      <c r="J45" s="63">
        <f t="shared" si="14"/>
        <v>96.74</v>
      </c>
      <c r="K45" s="22"/>
      <c r="L45" s="22"/>
    </row>
    <row r="46" spans="1:12" ht="18" x14ac:dyDescent="0.35">
      <c r="A46" s="22"/>
      <c r="B46" s="22"/>
      <c r="C46" s="59" t="s">
        <v>11</v>
      </c>
      <c r="D46" s="60">
        <v>99.88</v>
      </c>
      <c r="E46" s="61">
        <v>20.16</v>
      </c>
      <c r="F46" s="61">
        <v>18.18</v>
      </c>
      <c r="G46" s="61">
        <v>21.68</v>
      </c>
      <c r="H46" s="61"/>
      <c r="I46" s="62"/>
      <c r="J46" s="63">
        <f t="shared" si="14"/>
        <v>159.9</v>
      </c>
      <c r="K46" s="22"/>
      <c r="L46" s="22"/>
    </row>
    <row r="47" spans="1:12" ht="18.75" thickBot="1" x14ac:dyDescent="0.4">
      <c r="A47" s="22"/>
      <c r="B47" s="22"/>
      <c r="C47" s="64" t="s">
        <v>15</v>
      </c>
      <c r="D47" s="65"/>
      <c r="E47" s="66"/>
      <c r="F47" s="66"/>
      <c r="G47" s="66">
        <v>2.1800000000000002</v>
      </c>
      <c r="H47" s="66"/>
      <c r="I47" s="66"/>
      <c r="J47" s="67">
        <f t="shared" si="14"/>
        <v>2.1800000000000002</v>
      </c>
      <c r="K47" s="22"/>
      <c r="L47" s="22"/>
    </row>
    <row r="48" spans="1:12" ht="18.75" thickBot="1" x14ac:dyDescent="0.4">
      <c r="A48" s="22"/>
      <c r="B48" s="22"/>
      <c r="C48" s="72" t="s">
        <v>0</v>
      </c>
      <c r="D48" s="73">
        <f>SUM(D44:D47,D35:D42,D32,D30,D22:D24,D25,D17:D20)</f>
        <v>2273.5200000000004</v>
      </c>
      <c r="E48" s="73">
        <f t="shared" ref="E48:H48" si="17">SUM(E44:E47,E35:E42,E32,E30,E22:E24,E25,E17:E20)</f>
        <v>441.88</v>
      </c>
      <c r="F48" s="73">
        <f t="shared" si="17"/>
        <v>170.59</v>
      </c>
      <c r="G48" s="73">
        <f t="shared" si="17"/>
        <v>1311.17</v>
      </c>
      <c r="H48" s="73">
        <f t="shared" si="17"/>
        <v>77.040000000000006</v>
      </c>
      <c r="I48" s="73">
        <f>SUM(I44:I47,I35:I42,I32,I28:I30,I22:I24,I25,I17:I20)</f>
        <v>66.655000000000001</v>
      </c>
      <c r="J48" s="74">
        <f>SUM(D48:I48)</f>
        <v>4340.8550000000005</v>
      </c>
      <c r="K48" s="22"/>
      <c r="L48" s="22"/>
    </row>
    <row r="49" spans="1:12" ht="18" x14ac:dyDescent="0.35">
      <c r="A49" s="22"/>
      <c r="B49" s="22"/>
      <c r="C49" s="22"/>
      <c r="D49" s="24"/>
      <c r="E49" s="24"/>
      <c r="F49" s="24"/>
      <c r="G49" s="24"/>
      <c r="H49" s="24"/>
      <c r="I49" s="24"/>
      <c r="J49" s="24"/>
      <c r="K49" s="22"/>
      <c r="L49" s="22"/>
    </row>
    <row r="50" spans="1:12" ht="18" x14ac:dyDescent="0.35">
      <c r="A50" s="22"/>
      <c r="B50" s="22"/>
      <c r="C50" s="22"/>
      <c r="D50" s="24"/>
      <c r="E50" s="24"/>
      <c r="F50" s="24"/>
      <c r="G50" s="24"/>
      <c r="H50" s="24"/>
      <c r="I50" s="24"/>
      <c r="J50" s="24"/>
      <c r="K50" s="22"/>
      <c r="L50" s="22"/>
    </row>
    <row r="51" spans="1:12" ht="18.75" x14ac:dyDescent="0.35">
      <c r="A51" s="19" t="s">
        <v>33</v>
      </c>
      <c r="B51" s="19"/>
      <c r="C51" s="19"/>
      <c r="D51" s="19"/>
      <c r="E51" s="19"/>
      <c r="F51" s="19"/>
      <c r="G51" s="19"/>
      <c r="H51" s="19"/>
      <c r="I51" s="19"/>
      <c r="J51" s="19"/>
      <c r="K51" s="19"/>
      <c r="L51" s="19"/>
    </row>
    <row r="52" spans="1:12" ht="15.75" x14ac:dyDescent="0.3">
      <c r="A52" s="75" t="s">
        <v>22</v>
      </c>
      <c r="B52" s="75"/>
      <c r="C52" s="75"/>
      <c r="D52" s="75"/>
      <c r="E52" s="75"/>
      <c r="F52" s="75"/>
      <c r="G52" s="75"/>
      <c r="H52" s="75"/>
      <c r="I52" s="75"/>
      <c r="J52" s="75"/>
      <c r="K52" s="75"/>
      <c r="L52" s="75"/>
    </row>
    <row r="53" spans="1:12" ht="18.75" thickBot="1" x14ac:dyDescent="0.4">
      <c r="A53" s="22"/>
      <c r="B53" s="22"/>
      <c r="C53" s="22"/>
      <c r="D53" s="24"/>
      <c r="E53" s="24"/>
      <c r="F53" s="24"/>
      <c r="G53" s="24"/>
      <c r="H53" s="24"/>
      <c r="I53" s="24"/>
      <c r="J53" s="24"/>
      <c r="K53" s="22"/>
      <c r="L53" s="22"/>
    </row>
    <row r="54" spans="1:12" ht="18.75" thickBot="1" x14ac:dyDescent="0.4">
      <c r="A54" s="22"/>
      <c r="B54" s="22"/>
      <c r="C54" s="50" t="s">
        <v>23</v>
      </c>
      <c r="D54" s="76">
        <v>2015</v>
      </c>
      <c r="E54" s="76">
        <v>2016</v>
      </c>
      <c r="F54" s="76">
        <v>2017</v>
      </c>
      <c r="G54" s="76">
        <v>2018</v>
      </c>
      <c r="H54" s="50">
        <v>2019</v>
      </c>
      <c r="I54" s="77">
        <v>2020</v>
      </c>
      <c r="J54" s="76" t="s">
        <v>0</v>
      </c>
      <c r="K54" s="22"/>
      <c r="L54" s="22"/>
    </row>
    <row r="55" spans="1:12" ht="18" x14ac:dyDescent="0.35">
      <c r="A55" s="22"/>
      <c r="B55" s="22"/>
      <c r="C55" s="78" t="s">
        <v>20</v>
      </c>
      <c r="D55" s="79">
        <f>+'CNIH income'!C27</f>
        <v>142.46857474461231</v>
      </c>
      <c r="E55" s="79">
        <f>+'CNIH income'!D27</f>
        <v>88.8553002630523</v>
      </c>
      <c r="F55" s="79">
        <f>+'CNIH income'!E27</f>
        <v>48.428643545294669</v>
      </c>
      <c r="G55" s="79">
        <f>+'CNIH income'!F27</f>
        <v>22.989074321409824</v>
      </c>
      <c r="H55" s="79">
        <f>+'CNIH income'!G27</f>
        <v>9.6862046242324293</v>
      </c>
      <c r="I55" s="79">
        <f>'[1]Ingresos al CNIH'!H27</f>
        <v>0.41359855930132489</v>
      </c>
      <c r="J55" s="80">
        <f>'[1]Ingresos al CNIH'!I27</f>
        <v>312.84139605790278</v>
      </c>
      <c r="K55" s="22"/>
      <c r="L55" s="22"/>
    </row>
    <row r="56" spans="1:12" ht="18.75" thickBot="1" x14ac:dyDescent="0.4">
      <c r="A56" s="22"/>
      <c r="B56" s="22"/>
      <c r="C56" s="81" t="s">
        <v>21</v>
      </c>
      <c r="D56" s="61" t="str">
        <f>+'CNIH income'!C32</f>
        <v/>
      </c>
      <c r="E56" s="61" t="str">
        <f>+'CNIH income'!D32</f>
        <v/>
      </c>
      <c r="F56" s="61">
        <f>+'CNIH income'!E32</f>
        <v>2.3025651799907246E-2</v>
      </c>
      <c r="G56" s="61">
        <f>+'CNIH income'!F32</f>
        <v>1.6911511737284394E-2</v>
      </c>
      <c r="H56" s="61">
        <f>+'CNIH income'!G32</f>
        <v>9.8391307170026865E-2</v>
      </c>
      <c r="I56" s="62">
        <f>'[1]Ingresos al CNIH'!H32</f>
        <v>1.3186961464497826E-2</v>
      </c>
      <c r="J56" s="82">
        <f>'[1]Ingresos al CNIH'!I32</f>
        <v>0.15151543217171631</v>
      </c>
      <c r="K56" s="83"/>
      <c r="L56" s="22"/>
    </row>
    <row r="57" spans="1:12" ht="18.75" thickBot="1" x14ac:dyDescent="0.4">
      <c r="A57" s="22"/>
      <c r="B57" s="22"/>
      <c r="C57" s="84" t="s">
        <v>0</v>
      </c>
      <c r="D57" s="85">
        <f>IF(D56="",D55,D56+D55)</f>
        <v>142.46857474461231</v>
      </c>
      <c r="E57" s="85">
        <f t="shared" ref="E57:J57" si="18">IF(E56="",E55,E56+E55)</f>
        <v>88.8553002630523</v>
      </c>
      <c r="F57" s="85">
        <f t="shared" si="18"/>
        <v>48.451669197094574</v>
      </c>
      <c r="G57" s="85">
        <f t="shared" si="18"/>
        <v>23.005985833147108</v>
      </c>
      <c r="H57" s="85">
        <f t="shared" si="18"/>
        <v>9.7845959314024569</v>
      </c>
      <c r="I57" s="85">
        <f t="shared" si="18"/>
        <v>0.42678552076582271</v>
      </c>
      <c r="J57" s="86">
        <f t="shared" si="18"/>
        <v>312.9929114900745</v>
      </c>
      <c r="K57" s="22"/>
      <c r="L57" s="22"/>
    </row>
    <row r="58" spans="1:12" ht="18" x14ac:dyDescent="0.35">
      <c r="A58" s="22"/>
      <c r="B58" s="22"/>
      <c r="C58" s="22"/>
      <c r="D58" s="24"/>
      <c r="E58" s="24"/>
      <c r="F58" s="24"/>
      <c r="G58" s="24"/>
      <c r="H58" s="24"/>
      <c r="I58" s="24"/>
      <c r="J58" s="24"/>
      <c r="K58" s="22"/>
      <c r="L58" s="22"/>
    </row>
    <row r="59" spans="1:12" ht="18" x14ac:dyDescent="0.35">
      <c r="A59" s="22"/>
      <c r="B59" s="22"/>
      <c r="C59" s="22"/>
      <c r="D59" s="24"/>
      <c r="E59" s="24"/>
      <c r="F59" s="24"/>
      <c r="G59" s="24"/>
      <c r="H59" s="24"/>
      <c r="I59" s="24"/>
      <c r="J59" s="24"/>
      <c r="K59" s="22"/>
      <c r="L59" s="22"/>
    </row>
    <row r="60" spans="1:12" ht="15" customHeight="1" x14ac:dyDescent="0.25">
      <c r="A60" s="87" t="s">
        <v>37</v>
      </c>
      <c r="B60" s="87"/>
      <c r="C60" s="87"/>
      <c r="D60" s="87"/>
      <c r="E60" s="87"/>
      <c r="F60" s="87"/>
      <c r="G60" s="87"/>
      <c r="H60" s="87"/>
      <c r="I60" s="87"/>
      <c r="J60" s="87"/>
      <c r="K60" s="87"/>
      <c r="L60" s="87"/>
    </row>
    <row r="61" spans="1:12" ht="15" customHeight="1" x14ac:dyDescent="0.25">
      <c r="A61" s="88" t="s">
        <v>61</v>
      </c>
      <c r="B61" s="88"/>
      <c r="C61" s="88"/>
      <c r="D61" s="88"/>
      <c r="E61" s="88"/>
      <c r="F61" s="88"/>
      <c r="G61" s="88"/>
      <c r="H61" s="88"/>
      <c r="I61" s="89"/>
      <c r="J61" s="88"/>
      <c r="K61" s="88"/>
      <c r="L61" s="88"/>
    </row>
    <row r="62" spans="1:12" x14ac:dyDescent="0.25">
      <c r="A62" s="88"/>
      <c r="B62" s="88"/>
      <c r="C62" s="88"/>
      <c r="D62" s="88"/>
      <c r="E62" s="88"/>
      <c r="F62" s="88"/>
      <c r="G62" s="88"/>
      <c r="H62" s="88"/>
      <c r="I62" s="89"/>
      <c r="J62" s="88"/>
      <c r="K62" s="88"/>
      <c r="L62" s="88"/>
    </row>
    <row r="63" spans="1:12" x14ac:dyDescent="0.25">
      <c r="A63" s="88"/>
      <c r="B63" s="88"/>
      <c r="C63" s="88"/>
      <c r="D63" s="88"/>
      <c r="E63" s="88"/>
      <c r="F63" s="88"/>
      <c r="G63" s="88"/>
      <c r="H63" s="88"/>
      <c r="I63" s="89"/>
      <c r="J63" s="88"/>
      <c r="K63" s="88"/>
      <c r="L63" s="88"/>
    </row>
    <row r="64" spans="1:12" s="10" customFormat="1" x14ac:dyDescent="0.25">
      <c r="A64" s="17"/>
      <c r="B64" s="17"/>
      <c r="C64" s="17"/>
      <c r="D64" s="16"/>
      <c r="E64" s="16"/>
      <c r="F64" s="16"/>
      <c r="G64" s="16"/>
      <c r="H64" s="16"/>
      <c r="I64" s="18"/>
      <c r="J64" s="18"/>
    </row>
    <row r="65" spans="1:18" s="10" customFormat="1" x14ac:dyDescent="0.25">
      <c r="D65" s="16"/>
      <c r="E65" s="16"/>
      <c r="F65" s="16"/>
      <c r="G65" s="16"/>
      <c r="H65" s="16"/>
      <c r="I65" s="18"/>
      <c r="J65" s="18"/>
    </row>
    <row r="66" spans="1:18" s="10" customFormat="1" x14ac:dyDescent="0.25">
      <c r="D66" s="16"/>
      <c r="E66" s="16"/>
      <c r="F66" s="16"/>
      <c r="G66" s="16"/>
      <c r="H66" s="16"/>
      <c r="I66" s="18"/>
      <c r="J66" s="18"/>
    </row>
    <row r="67" spans="1:18" s="10" customFormat="1" x14ac:dyDescent="0.25">
      <c r="D67" s="16"/>
      <c r="E67" s="16"/>
      <c r="F67" s="16"/>
      <c r="G67" s="16"/>
      <c r="H67" s="16"/>
      <c r="I67" s="18"/>
      <c r="J67" s="18"/>
    </row>
    <row r="68" spans="1:18" s="10" customFormat="1" x14ac:dyDescent="0.25">
      <c r="A68" s="17"/>
      <c r="B68" s="17"/>
      <c r="C68" s="17"/>
      <c r="D68" s="16"/>
      <c r="E68" s="16"/>
      <c r="F68" s="16"/>
      <c r="G68" s="16"/>
      <c r="H68" s="16"/>
      <c r="I68" s="18"/>
      <c r="J68" s="18"/>
    </row>
    <row r="69" spans="1:18" s="10" customFormat="1" x14ac:dyDescent="0.25">
      <c r="A69" s="17"/>
      <c r="B69" s="17"/>
      <c r="C69" s="17"/>
      <c r="D69" s="16"/>
      <c r="E69" s="16"/>
      <c r="F69" s="16"/>
      <c r="G69" s="16"/>
      <c r="H69" s="16"/>
      <c r="I69" s="18"/>
      <c r="J69" s="18"/>
    </row>
    <row r="70" spans="1:18" s="10" customFormat="1" x14ac:dyDescent="0.25">
      <c r="A70" s="17"/>
      <c r="B70" s="17"/>
      <c r="C70" s="17"/>
      <c r="D70" s="16"/>
      <c r="E70" s="16"/>
      <c r="F70" s="16"/>
      <c r="G70" s="16"/>
      <c r="H70" s="16"/>
      <c r="I70" s="18"/>
      <c r="J70" s="18"/>
    </row>
    <row r="71" spans="1:18" s="17" customFormat="1" x14ac:dyDescent="0.25">
      <c r="D71" s="16"/>
      <c r="E71" s="16"/>
      <c r="F71" s="16"/>
      <c r="G71" s="16"/>
      <c r="H71" s="16"/>
      <c r="I71" s="16"/>
      <c r="J71" s="16"/>
      <c r="P71" s="10"/>
      <c r="Q71" s="10"/>
      <c r="R71" s="10"/>
    </row>
    <row r="72" spans="1:18" s="17" customFormat="1" x14ac:dyDescent="0.25">
      <c r="D72" s="16"/>
      <c r="E72" s="16"/>
      <c r="F72" s="16"/>
      <c r="G72" s="16"/>
      <c r="H72" s="16"/>
      <c r="I72" s="16"/>
      <c r="J72" s="16"/>
      <c r="P72" s="10"/>
      <c r="Q72" s="10"/>
      <c r="R72" s="10"/>
    </row>
    <row r="73" spans="1:18" s="17" customFormat="1" x14ac:dyDescent="0.25">
      <c r="D73" s="16"/>
      <c r="E73" s="16"/>
      <c r="F73" s="16"/>
      <c r="G73" s="16"/>
      <c r="H73" s="16"/>
      <c r="I73" s="16"/>
      <c r="J73" s="16"/>
      <c r="P73" s="10"/>
      <c r="Q73" s="10"/>
      <c r="R73" s="10"/>
    </row>
    <row r="74" spans="1:18" s="17" customFormat="1" x14ac:dyDescent="0.25">
      <c r="D74" s="16"/>
      <c r="E74" s="16"/>
      <c r="F74" s="16"/>
      <c r="G74" s="16"/>
      <c r="H74" s="16"/>
      <c r="I74" s="16"/>
      <c r="J74" s="16"/>
      <c r="P74" s="10"/>
      <c r="Q74" s="10"/>
      <c r="R74" s="10"/>
    </row>
    <row r="75" spans="1:18" s="17" customFormat="1" x14ac:dyDescent="0.25">
      <c r="D75" s="16"/>
      <c r="E75" s="16"/>
      <c r="F75" s="16"/>
      <c r="G75" s="16"/>
      <c r="H75" s="16"/>
      <c r="I75" s="16"/>
      <c r="J75" s="16"/>
      <c r="P75" s="10"/>
      <c r="Q75" s="10"/>
      <c r="R75" s="10"/>
    </row>
    <row r="76" spans="1:18" s="17" customFormat="1" x14ac:dyDescent="0.25">
      <c r="D76" s="16"/>
      <c r="E76" s="16"/>
      <c r="F76" s="16"/>
      <c r="G76" s="16"/>
      <c r="H76" s="16"/>
      <c r="I76" s="16"/>
      <c r="J76" s="16"/>
      <c r="P76" s="10"/>
      <c r="Q76" s="10"/>
      <c r="R76" s="10"/>
    </row>
    <row r="77" spans="1:18" s="17" customFormat="1" x14ac:dyDescent="0.25">
      <c r="D77" s="16"/>
      <c r="E77" s="16"/>
      <c r="F77" s="16"/>
      <c r="G77" s="16"/>
      <c r="H77" s="16"/>
      <c r="I77" s="16"/>
      <c r="J77" s="16"/>
      <c r="P77" s="10"/>
      <c r="Q77" s="10"/>
      <c r="R77" s="10"/>
    </row>
    <row r="78" spans="1:18" s="17" customFormat="1" x14ac:dyDescent="0.25">
      <c r="D78" s="16"/>
      <c r="E78" s="16"/>
      <c r="F78" s="16"/>
      <c r="G78" s="16"/>
      <c r="H78" s="16"/>
      <c r="I78" s="16"/>
      <c r="J78" s="16"/>
      <c r="P78" s="10"/>
      <c r="Q78" s="10"/>
      <c r="R78" s="10"/>
    </row>
    <row r="79" spans="1:18" s="17" customFormat="1" x14ac:dyDescent="0.25">
      <c r="D79" s="16"/>
      <c r="E79" s="16"/>
      <c r="F79" s="16"/>
      <c r="G79" s="16"/>
      <c r="H79" s="16"/>
      <c r="I79" s="16"/>
      <c r="J79" s="16"/>
      <c r="P79" s="10"/>
      <c r="Q79" s="10"/>
      <c r="R79" s="10"/>
    </row>
    <row r="80" spans="1:18" s="17" customFormat="1" x14ac:dyDescent="0.25">
      <c r="D80" s="16"/>
      <c r="E80" s="16"/>
      <c r="F80" s="16"/>
      <c r="G80" s="16"/>
      <c r="H80" s="16"/>
      <c r="I80" s="16"/>
      <c r="J80" s="16"/>
      <c r="P80" s="10"/>
      <c r="Q80" s="10"/>
      <c r="R80" s="10"/>
    </row>
    <row r="81" spans="4:18" s="17" customFormat="1" x14ac:dyDescent="0.25">
      <c r="D81" s="16"/>
      <c r="E81" s="16"/>
      <c r="F81" s="16"/>
      <c r="G81" s="16"/>
      <c r="H81" s="16"/>
      <c r="I81" s="16"/>
      <c r="J81" s="16"/>
      <c r="P81" s="10"/>
      <c r="Q81" s="10"/>
      <c r="R81" s="10"/>
    </row>
    <row r="82" spans="4:18" s="17" customFormat="1" x14ac:dyDescent="0.25">
      <c r="D82" s="16"/>
      <c r="E82" s="16"/>
      <c r="F82" s="16"/>
      <c r="G82" s="16"/>
      <c r="H82" s="16"/>
      <c r="I82" s="16"/>
      <c r="J82" s="16"/>
      <c r="P82" s="10"/>
      <c r="Q82" s="10"/>
      <c r="R82" s="10"/>
    </row>
    <row r="83" spans="4:18" s="17" customFormat="1" x14ac:dyDescent="0.25">
      <c r="D83" s="16"/>
      <c r="E83" s="16"/>
      <c r="F83" s="16"/>
      <c r="G83" s="16"/>
      <c r="H83" s="16"/>
      <c r="I83" s="16"/>
      <c r="J83" s="16"/>
      <c r="P83" s="10"/>
      <c r="Q83" s="10"/>
      <c r="R83" s="10"/>
    </row>
  </sheetData>
  <mergeCells count="9">
    <mergeCell ref="A52:L52"/>
    <mergeCell ref="A60:L60"/>
    <mergeCell ref="A61:L63"/>
    <mergeCell ref="A1:L1"/>
    <mergeCell ref="A2:L2"/>
    <mergeCell ref="A11:L11"/>
    <mergeCell ref="C13:C14"/>
    <mergeCell ref="D13:J13"/>
    <mergeCell ref="A51:L51"/>
  </mergeCells>
  <pageMargins left="0.7" right="0.7" top="0.75" bottom="0.75" header="0.3" footer="0.3"/>
  <pageSetup scale="64" fitToWidth="0" orientation="portrait" r:id="rId1"/>
  <ignoredErrors>
    <ignoredError sqref="F21:H21 G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5"/>
  <sheetViews>
    <sheetView workbookViewId="0">
      <selection activeCell="B1" sqref="B1:I1"/>
    </sheetView>
  </sheetViews>
  <sheetFormatPr baseColWidth="10" defaultRowHeight="15" x14ac:dyDescent="0.25"/>
  <cols>
    <col min="1" max="1" width="6.85546875" customWidth="1"/>
    <col min="2" max="2" width="78" customWidth="1"/>
    <col min="3" max="9" width="13" style="1" customWidth="1"/>
    <col min="10" max="10" width="11.42578125" style="1"/>
  </cols>
  <sheetData>
    <row r="1" spans="1:12" ht="23.25" x14ac:dyDescent="0.35">
      <c r="A1" s="22"/>
      <c r="B1" s="92" t="s">
        <v>63</v>
      </c>
      <c r="C1" s="92"/>
      <c r="D1" s="92"/>
      <c r="E1" s="92"/>
      <c r="F1" s="92"/>
      <c r="G1" s="92"/>
      <c r="H1" s="92"/>
      <c r="I1" s="92"/>
      <c r="J1" s="83"/>
      <c r="K1" s="2"/>
      <c r="L1" s="2"/>
    </row>
    <row r="2" spans="1:12" ht="21.75" x14ac:dyDescent="0.35">
      <c r="A2" s="22"/>
      <c r="B2" s="90" t="s">
        <v>65</v>
      </c>
      <c r="C2" s="20">
        <v>43723</v>
      </c>
      <c r="D2" s="93"/>
      <c r="E2" s="93"/>
      <c r="F2" s="93"/>
      <c r="G2" s="93"/>
      <c r="H2" s="93"/>
      <c r="I2" s="93"/>
      <c r="J2" s="83"/>
      <c r="K2" s="2"/>
      <c r="L2" s="2"/>
    </row>
    <row r="3" spans="1:12" ht="18.75" thickBot="1" x14ac:dyDescent="0.4">
      <c r="A3" s="22"/>
      <c r="B3" s="22"/>
      <c r="C3" s="83"/>
      <c r="D3" s="83"/>
      <c r="E3" s="83"/>
      <c r="F3" s="83"/>
      <c r="G3" s="83"/>
      <c r="H3" s="83"/>
      <c r="I3" s="83"/>
      <c r="J3" s="83"/>
      <c r="K3" s="2"/>
      <c r="L3" s="2"/>
    </row>
    <row r="4" spans="1:12" ht="18.75" hidden="1" thickBot="1" x14ac:dyDescent="0.4">
      <c r="A4" s="22"/>
      <c r="B4" s="94" t="s">
        <v>1</v>
      </c>
      <c r="C4" s="95">
        <v>2015</v>
      </c>
      <c r="D4" s="95">
        <v>2016</v>
      </c>
      <c r="E4" s="95">
        <v>2017</v>
      </c>
      <c r="F4" s="95">
        <v>2018</v>
      </c>
      <c r="G4" s="95">
        <v>2019</v>
      </c>
      <c r="H4" s="96"/>
      <c r="I4" s="97" t="s">
        <v>0</v>
      </c>
      <c r="J4" s="83"/>
      <c r="K4" s="2"/>
      <c r="L4" s="2"/>
    </row>
    <row r="5" spans="1:12" ht="18.75" hidden="1" thickBot="1" x14ac:dyDescent="0.4">
      <c r="A5" s="22"/>
      <c r="B5" s="98" t="s">
        <v>20</v>
      </c>
      <c r="C5" s="99">
        <v>2260696093</v>
      </c>
      <c r="D5" s="99">
        <v>1660779608</v>
      </c>
      <c r="E5" s="99">
        <v>916256618</v>
      </c>
      <c r="F5" s="99">
        <v>442358067</v>
      </c>
      <c r="G5" s="99">
        <v>186529664</v>
      </c>
      <c r="H5" s="100">
        <v>7785662</v>
      </c>
      <c r="I5" s="101">
        <f>SUM(C5:H5)</f>
        <v>5474405712</v>
      </c>
      <c r="J5" s="83"/>
      <c r="K5" s="2"/>
      <c r="L5" s="2"/>
    </row>
    <row r="6" spans="1:12" ht="18" hidden="1" x14ac:dyDescent="0.35">
      <c r="A6" s="22"/>
      <c r="B6" s="102" t="s">
        <v>34</v>
      </c>
      <c r="C6" s="103">
        <v>361400000</v>
      </c>
      <c r="D6" s="103">
        <v>946500000</v>
      </c>
      <c r="E6" s="103">
        <v>247075850</v>
      </c>
      <c r="F6" s="103">
        <v>97898300</v>
      </c>
      <c r="G6" s="103"/>
      <c r="H6" s="104"/>
      <c r="I6" s="105">
        <f t="shared" ref="I6:I21" si="0">SUM(C6:H6)</f>
        <v>1652874150</v>
      </c>
      <c r="J6" s="83"/>
      <c r="K6" s="2"/>
      <c r="L6" s="2"/>
    </row>
    <row r="7" spans="1:12" ht="18" hidden="1" x14ac:dyDescent="0.35">
      <c r="A7" s="22"/>
      <c r="B7" s="106" t="s">
        <v>27</v>
      </c>
      <c r="C7" s="107">
        <v>182886000</v>
      </c>
      <c r="D7" s="107">
        <v>62069500</v>
      </c>
      <c r="E7" s="107">
        <v>150666426</v>
      </c>
      <c r="F7" s="107">
        <v>88042301</v>
      </c>
      <c r="G7" s="107">
        <v>46693137</v>
      </c>
      <c r="H7" s="108">
        <v>557864</v>
      </c>
      <c r="I7" s="109">
        <f t="shared" si="0"/>
        <v>530915228</v>
      </c>
      <c r="J7" s="83"/>
      <c r="K7" s="2"/>
      <c r="L7" s="2"/>
    </row>
    <row r="8" spans="1:12" ht="18" hidden="1" x14ac:dyDescent="0.35">
      <c r="A8" s="22"/>
      <c r="B8" s="106" t="s">
        <v>25</v>
      </c>
      <c r="C8" s="107"/>
      <c r="D8" s="107">
        <v>7643822</v>
      </c>
      <c r="E8" s="107">
        <v>8235</v>
      </c>
      <c r="F8" s="107">
        <v>824152</v>
      </c>
      <c r="G8" s="107">
        <v>9953864</v>
      </c>
      <c r="H8" s="108"/>
      <c r="I8" s="109">
        <f t="shared" si="0"/>
        <v>18430073</v>
      </c>
      <c r="J8" s="83"/>
      <c r="K8" s="2"/>
      <c r="L8" s="2"/>
    </row>
    <row r="9" spans="1:12" ht="18.75" hidden="1" thickBot="1" x14ac:dyDescent="0.4">
      <c r="A9" s="22"/>
      <c r="B9" s="110" t="s">
        <v>26</v>
      </c>
      <c r="C9" s="111">
        <v>1716410093</v>
      </c>
      <c r="D9" s="111">
        <v>644566286</v>
      </c>
      <c r="E9" s="111">
        <v>518506107</v>
      </c>
      <c r="F9" s="111">
        <v>255593314</v>
      </c>
      <c r="G9" s="111">
        <v>129882663</v>
      </c>
      <c r="H9" s="112">
        <v>7227798</v>
      </c>
      <c r="I9" s="113">
        <f t="shared" si="0"/>
        <v>3272186261</v>
      </c>
      <c r="J9" s="83"/>
      <c r="K9" s="2"/>
      <c r="L9" s="2"/>
    </row>
    <row r="10" spans="1:12" ht="18.75" hidden="1" thickBot="1" x14ac:dyDescent="0.4">
      <c r="A10" s="22"/>
      <c r="B10" s="98" t="s">
        <v>28</v>
      </c>
      <c r="C10" s="99">
        <v>0</v>
      </c>
      <c r="D10" s="99">
        <v>0</v>
      </c>
      <c r="E10" s="99">
        <v>435639</v>
      </c>
      <c r="F10" s="99">
        <v>325413</v>
      </c>
      <c r="G10" s="99">
        <v>1894746</v>
      </c>
      <c r="H10" s="100">
        <v>248234</v>
      </c>
      <c r="I10" s="101">
        <f t="shared" si="0"/>
        <v>2904032</v>
      </c>
      <c r="J10" s="83"/>
      <c r="K10" s="2"/>
      <c r="L10" s="2"/>
    </row>
    <row r="11" spans="1:12" ht="18" hidden="1" x14ac:dyDescent="0.35">
      <c r="A11" s="22"/>
      <c r="B11" s="102" t="s">
        <v>40</v>
      </c>
      <c r="C11" s="103"/>
      <c r="D11" s="103"/>
      <c r="E11" s="103">
        <v>37660</v>
      </c>
      <c r="F11" s="103">
        <v>61600</v>
      </c>
      <c r="G11" s="103">
        <v>651230</v>
      </c>
      <c r="H11" s="104">
        <v>87976</v>
      </c>
      <c r="I11" s="105">
        <f t="shared" si="0"/>
        <v>838466</v>
      </c>
      <c r="J11" s="83"/>
      <c r="K11" s="2"/>
      <c r="L11" s="2"/>
    </row>
    <row r="12" spans="1:12" ht="18" hidden="1" x14ac:dyDescent="0.35">
      <c r="A12" s="22"/>
      <c r="B12" s="106" t="s">
        <v>41</v>
      </c>
      <c r="C12" s="107"/>
      <c r="D12" s="107"/>
      <c r="E12" s="107">
        <v>11824</v>
      </c>
      <c r="F12" s="107">
        <v>14485</v>
      </c>
      <c r="G12" s="107">
        <v>44100</v>
      </c>
      <c r="H12" s="108"/>
      <c r="I12" s="109">
        <f t="shared" si="0"/>
        <v>70409</v>
      </c>
      <c r="J12" s="83"/>
      <c r="K12" s="2"/>
      <c r="L12" s="2"/>
    </row>
    <row r="13" spans="1:12" ht="18" hidden="1" x14ac:dyDescent="0.35">
      <c r="A13" s="22"/>
      <c r="B13" s="106" t="s">
        <v>42</v>
      </c>
      <c r="C13" s="107"/>
      <c r="D13" s="107"/>
      <c r="E13" s="107"/>
      <c r="F13" s="107"/>
      <c r="G13" s="107">
        <v>15000</v>
      </c>
      <c r="H13" s="108"/>
      <c r="I13" s="109">
        <f t="shared" si="0"/>
        <v>15000</v>
      </c>
      <c r="J13" s="83"/>
      <c r="K13" s="2"/>
      <c r="L13" s="2"/>
    </row>
    <row r="14" spans="1:12" ht="18" hidden="1" x14ac:dyDescent="0.35">
      <c r="A14" s="22"/>
      <c r="B14" s="106" t="s">
        <v>43</v>
      </c>
      <c r="C14" s="107"/>
      <c r="D14" s="107"/>
      <c r="E14" s="107">
        <v>53700</v>
      </c>
      <c r="F14" s="107">
        <v>110298</v>
      </c>
      <c r="G14" s="107">
        <v>456950</v>
      </c>
      <c r="H14" s="108"/>
      <c r="I14" s="109">
        <f t="shared" si="0"/>
        <v>620948</v>
      </c>
      <c r="J14" s="83"/>
      <c r="K14" s="2"/>
      <c r="L14" s="2"/>
    </row>
    <row r="15" spans="1:12" ht="18" hidden="1" x14ac:dyDescent="0.35">
      <c r="A15" s="22"/>
      <c r="B15" s="106" t="s">
        <v>44</v>
      </c>
      <c r="C15" s="107"/>
      <c r="D15" s="107"/>
      <c r="E15" s="107">
        <v>2987</v>
      </c>
      <c r="F15" s="107">
        <v>8560</v>
      </c>
      <c r="G15" s="107">
        <v>25500</v>
      </c>
      <c r="H15" s="108"/>
      <c r="I15" s="109">
        <f t="shared" si="0"/>
        <v>37047</v>
      </c>
      <c r="J15" s="83"/>
      <c r="K15" s="2"/>
      <c r="L15" s="2"/>
    </row>
    <row r="16" spans="1:12" ht="18" hidden="1" x14ac:dyDescent="0.35">
      <c r="A16" s="22"/>
      <c r="B16" s="106" t="s">
        <v>45</v>
      </c>
      <c r="C16" s="107"/>
      <c r="D16" s="107"/>
      <c r="E16" s="107"/>
      <c r="F16" s="107">
        <v>6270</v>
      </c>
      <c r="G16" s="107">
        <v>174330</v>
      </c>
      <c r="H16" s="108">
        <v>156123</v>
      </c>
      <c r="I16" s="109">
        <f t="shared" si="0"/>
        <v>336723</v>
      </c>
      <c r="J16" s="83"/>
      <c r="K16" s="2"/>
      <c r="L16" s="2"/>
    </row>
    <row r="17" spans="1:12" ht="18" hidden="1" x14ac:dyDescent="0.35">
      <c r="A17" s="22"/>
      <c r="B17" s="106" t="s">
        <v>46</v>
      </c>
      <c r="C17" s="107"/>
      <c r="D17" s="107"/>
      <c r="E17" s="107">
        <v>116908</v>
      </c>
      <c r="F17" s="107">
        <v>63480</v>
      </c>
      <c r="G17" s="107">
        <v>444800</v>
      </c>
      <c r="H17" s="108"/>
      <c r="I17" s="109">
        <f t="shared" si="0"/>
        <v>625188</v>
      </c>
      <c r="J17" s="83"/>
      <c r="K17" s="2"/>
      <c r="L17" s="2"/>
    </row>
    <row r="18" spans="1:12" ht="18" hidden="1" x14ac:dyDescent="0.35">
      <c r="A18" s="22"/>
      <c r="B18" s="106" t="s">
        <v>47</v>
      </c>
      <c r="C18" s="107"/>
      <c r="D18" s="107"/>
      <c r="E18" s="107">
        <v>212560</v>
      </c>
      <c r="F18" s="107">
        <v>16560</v>
      </c>
      <c r="G18" s="107">
        <v>82836</v>
      </c>
      <c r="H18" s="108"/>
      <c r="I18" s="109">
        <f t="shared" si="0"/>
        <v>311956</v>
      </c>
      <c r="J18" s="83"/>
      <c r="K18" s="2"/>
      <c r="L18" s="2"/>
    </row>
    <row r="19" spans="1:12" ht="18" hidden="1" x14ac:dyDescent="0.35">
      <c r="A19" s="22"/>
      <c r="B19" s="106" t="s">
        <v>48</v>
      </c>
      <c r="C19" s="107"/>
      <c r="D19" s="107"/>
      <c r="E19" s="107"/>
      <c r="F19" s="107">
        <v>44160</v>
      </c>
      <c r="G19" s="107"/>
      <c r="H19" s="108"/>
      <c r="I19" s="109">
        <f t="shared" si="0"/>
        <v>44160</v>
      </c>
      <c r="J19" s="83"/>
      <c r="K19" s="2"/>
      <c r="L19" s="2"/>
    </row>
    <row r="20" spans="1:12" ht="18.75" hidden="1" thickBot="1" x14ac:dyDescent="0.4">
      <c r="A20" s="22"/>
      <c r="B20" s="114" t="s">
        <v>56</v>
      </c>
      <c r="C20" s="115"/>
      <c r="D20" s="115"/>
      <c r="E20" s="115"/>
      <c r="F20" s="115"/>
      <c r="G20" s="115"/>
      <c r="H20" s="116">
        <v>4135</v>
      </c>
      <c r="I20" s="117"/>
      <c r="J20" s="83"/>
      <c r="K20" s="2"/>
      <c r="L20" s="2"/>
    </row>
    <row r="21" spans="1:12" ht="18.75" hidden="1" thickBot="1" x14ac:dyDescent="0.4">
      <c r="A21" s="22"/>
      <c r="B21" s="118" t="s">
        <v>39</v>
      </c>
      <c r="C21" s="119">
        <f t="shared" ref="C21:F21" si="1">SUM(C11:C19,C6:C9)</f>
        <v>2260696093</v>
      </c>
      <c r="D21" s="119">
        <f t="shared" si="1"/>
        <v>1660779608</v>
      </c>
      <c r="E21" s="119">
        <f t="shared" si="1"/>
        <v>916692257</v>
      </c>
      <c r="F21" s="119">
        <f t="shared" si="1"/>
        <v>442683480</v>
      </c>
      <c r="G21" s="119">
        <f>SUM(G11:G19,G6:G9)</f>
        <v>188424410</v>
      </c>
      <c r="H21" s="120">
        <f>SUM(H11:H19,H6:H9)</f>
        <v>8029761</v>
      </c>
      <c r="I21" s="121">
        <f t="shared" si="0"/>
        <v>5477305609</v>
      </c>
      <c r="J21" s="83"/>
      <c r="K21" s="2"/>
      <c r="L21" s="2"/>
    </row>
    <row r="22" spans="1:12" ht="18" hidden="1" x14ac:dyDescent="0.35">
      <c r="A22" s="22"/>
      <c r="B22" s="22" t="s">
        <v>39</v>
      </c>
      <c r="C22" s="83"/>
      <c r="D22" s="83"/>
      <c r="E22" s="83"/>
      <c r="F22" s="83"/>
      <c r="G22" s="83"/>
      <c r="H22" s="83"/>
      <c r="I22" s="83"/>
      <c r="J22" s="83"/>
      <c r="K22" s="2"/>
      <c r="L22" s="2"/>
    </row>
    <row r="23" spans="1:12" ht="18" hidden="1" x14ac:dyDescent="0.35">
      <c r="A23" s="22"/>
      <c r="B23" s="22"/>
      <c r="C23" s="83"/>
      <c r="D23" s="83"/>
      <c r="E23" s="83"/>
      <c r="F23" s="83"/>
      <c r="G23" s="83"/>
      <c r="H23" s="83"/>
      <c r="I23" s="83"/>
      <c r="J23" s="83"/>
      <c r="K23" s="2"/>
      <c r="L23" s="2"/>
    </row>
    <row r="24" spans="1:12" ht="18" hidden="1" x14ac:dyDescent="0.35">
      <c r="A24" s="22"/>
      <c r="B24" s="22"/>
      <c r="C24" s="83"/>
      <c r="D24" s="83"/>
      <c r="E24" s="83"/>
      <c r="F24" s="83"/>
      <c r="G24" s="83"/>
      <c r="H24" s="83"/>
      <c r="I24" s="83"/>
      <c r="J24" s="83"/>
      <c r="K24" s="2"/>
      <c r="L24" s="2"/>
    </row>
    <row r="25" spans="1:12" ht="18.75" hidden="1" thickBot="1" x14ac:dyDescent="0.4">
      <c r="A25" s="22"/>
      <c r="B25" s="22"/>
      <c r="C25" s="83"/>
      <c r="D25" s="83"/>
      <c r="E25" s="83"/>
      <c r="F25" s="83"/>
      <c r="G25" s="83"/>
      <c r="H25" s="83"/>
      <c r="I25" s="83"/>
      <c r="J25" s="83"/>
      <c r="K25" s="2"/>
      <c r="L25" s="2"/>
    </row>
    <row r="26" spans="1:12" ht="18.75" thickBot="1" x14ac:dyDescent="0.4">
      <c r="A26" s="22"/>
      <c r="B26" s="94" t="s">
        <v>23</v>
      </c>
      <c r="C26" s="95">
        <v>2015</v>
      </c>
      <c r="D26" s="95">
        <v>2016</v>
      </c>
      <c r="E26" s="95">
        <v>2017</v>
      </c>
      <c r="F26" s="95">
        <v>2018</v>
      </c>
      <c r="G26" s="95">
        <v>2019</v>
      </c>
      <c r="H26" s="96">
        <v>2020</v>
      </c>
      <c r="I26" s="97" t="s">
        <v>0</v>
      </c>
      <c r="J26" s="83"/>
      <c r="K26" s="2"/>
      <c r="L26" s="2"/>
    </row>
    <row r="27" spans="1:12" ht="18.75" thickBot="1" x14ac:dyDescent="0.4">
      <c r="A27" s="22"/>
      <c r="B27" s="98" t="s">
        <v>24</v>
      </c>
      <c r="C27" s="129">
        <f t="shared" ref="C27:G42" si="2">IF((C5/C$46)/1000000=0,"",(C5/C$46)/1000000)</f>
        <v>142.46857474461231</v>
      </c>
      <c r="D27" s="129">
        <f t="shared" si="2"/>
        <v>88.8553002630523</v>
      </c>
      <c r="E27" s="129">
        <f t="shared" si="2"/>
        <v>48.428643545294669</v>
      </c>
      <c r="F27" s="129">
        <f t="shared" si="2"/>
        <v>22.989074321409824</v>
      </c>
      <c r="G27" s="129">
        <f t="shared" si="2"/>
        <v>9.6862046242324293</v>
      </c>
      <c r="H27" s="130">
        <f t="shared" ref="H27" si="3">IF((H5/H$46)/1000000=0,"",(H5/H$46)/1000000)</f>
        <v>0.41359855930132489</v>
      </c>
      <c r="I27" s="131">
        <f t="shared" ref="I27" si="4">SUM(C27:H27)</f>
        <v>312.84139605790278</v>
      </c>
      <c r="J27" s="83"/>
      <c r="K27" s="2"/>
      <c r="L27" s="2"/>
    </row>
    <row r="28" spans="1:12" ht="18" x14ac:dyDescent="0.35">
      <c r="A28" s="22"/>
      <c r="B28" s="102" t="s">
        <v>34</v>
      </c>
      <c r="C28" s="132">
        <f t="shared" si="2"/>
        <v>22.775349182108261</v>
      </c>
      <c r="D28" s="132">
        <f t="shared" si="2"/>
        <v>50.639796691782962</v>
      </c>
      <c r="E28" s="132">
        <f t="shared" si="2"/>
        <v>13.059167086202367</v>
      </c>
      <c r="F28" s="132">
        <f t="shared" si="2"/>
        <v>5.0877139189589489</v>
      </c>
      <c r="G28" s="132" t="str">
        <f t="shared" si="2"/>
        <v/>
      </c>
      <c r="H28" s="133" t="str">
        <f t="shared" ref="H28" si="5">IF((H6/H$46)/1000000=0,"",(H6/H$46)/1000000)</f>
        <v/>
      </c>
      <c r="I28" s="134">
        <f>SUM(C28:H28)</f>
        <v>91.562026879052539</v>
      </c>
      <c r="J28" s="83"/>
      <c r="K28" s="2"/>
      <c r="L28" s="2"/>
    </row>
    <row r="29" spans="1:12" ht="18" x14ac:dyDescent="0.35">
      <c r="A29" s="22"/>
      <c r="B29" s="106" t="s">
        <v>25</v>
      </c>
      <c r="C29" s="135">
        <f t="shared" si="2"/>
        <v>11.525435834308388</v>
      </c>
      <c r="D29" s="135">
        <f t="shared" si="2"/>
        <v>3.3208524677872395</v>
      </c>
      <c r="E29" s="135">
        <f t="shared" si="2"/>
        <v>7.9634575026856913</v>
      </c>
      <c r="F29" s="135">
        <f t="shared" si="2"/>
        <v>4.5755037651815549</v>
      </c>
      <c r="G29" s="135">
        <f t="shared" si="2"/>
        <v>2.424704306170403</v>
      </c>
      <c r="H29" s="136">
        <f t="shared" ref="H29" si="6">IF((H7/H$46)/1000000=0,"",(H7/H$46)/1000000)</f>
        <v>2.9635469236408453E-2</v>
      </c>
      <c r="I29" s="137">
        <f t="shared" ref="I29:I43" si="7">SUM(C29:H29)</f>
        <v>29.839589345369685</v>
      </c>
      <c r="J29" s="83"/>
      <c r="K29" s="2"/>
      <c r="L29" s="2"/>
    </row>
    <row r="30" spans="1:12" ht="18" x14ac:dyDescent="0.35">
      <c r="A30" s="22"/>
      <c r="B30" s="106" t="s">
        <v>26</v>
      </c>
      <c r="C30" s="135" t="str">
        <f t="shared" si="2"/>
        <v/>
      </c>
      <c r="D30" s="135">
        <f t="shared" si="2"/>
        <v>0.40896100584065276</v>
      </c>
      <c r="E30" s="135">
        <f t="shared" si="2"/>
        <v>4.3526002624245344E-4</v>
      </c>
      <c r="F30" s="135">
        <f t="shared" si="2"/>
        <v>4.283066817031405E-2</v>
      </c>
      <c r="G30" s="135">
        <f t="shared" si="2"/>
        <v>0.51688917161069203</v>
      </c>
      <c r="H30" s="136" t="str">
        <f t="shared" ref="H30" si="8">IF((H8/H$46)/1000000=0,"",(H8/H$46)/1000000)</f>
        <v/>
      </c>
      <c r="I30" s="137">
        <f t="shared" si="7"/>
        <v>0.96911610564790129</v>
      </c>
      <c r="J30" s="83"/>
      <c r="K30" s="2"/>
      <c r="L30" s="2"/>
    </row>
    <row r="31" spans="1:12" ht="18.75" thickBot="1" x14ac:dyDescent="0.4">
      <c r="A31" s="22"/>
      <c r="B31" s="110" t="s">
        <v>27</v>
      </c>
      <c r="C31" s="138">
        <f t="shared" si="2"/>
        <v>108.16778972819567</v>
      </c>
      <c r="D31" s="138">
        <f t="shared" si="2"/>
        <v>34.485690097641445</v>
      </c>
      <c r="E31" s="138">
        <f t="shared" si="2"/>
        <v>27.405583696380369</v>
      </c>
      <c r="F31" s="138">
        <f t="shared" si="2"/>
        <v>13.283025969099006</v>
      </c>
      <c r="G31" s="138">
        <f t="shared" si="2"/>
        <v>6.7446111464513354</v>
      </c>
      <c r="H31" s="139">
        <f t="shared" ref="H31" si="9">IF((H9/H$46)/1000000=0,"",(H9/H$46)/1000000)</f>
        <v>0.38396309006491641</v>
      </c>
      <c r="I31" s="140">
        <f t="shared" si="7"/>
        <v>190.47066372783277</v>
      </c>
      <c r="J31" s="83"/>
      <c r="K31" s="2"/>
      <c r="L31" s="2"/>
    </row>
    <row r="32" spans="1:12" ht="18.75" thickBot="1" x14ac:dyDescent="0.4">
      <c r="A32" s="22"/>
      <c r="B32" s="98" t="s">
        <v>28</v>
      </c>
      <c r="C32" s="129" t="str">
        <f t="shared" si="2"/>
        <v/>
      </c>
      <c r="D32" s="129" t="str">
        <f t="shared" si="2"/>
        <v/>
      </c>
      <c r="E32" s="129">
        <f t="shared" si="2"/>
        <v>2.3025651799907246E-2</v>
      </c>
      <c r="F32" s="129">
        <f t="shared" si="2"/>
        <v>1.6911511737284394E-2</v>
      </c>
      <c r="G32" s="129">
        <f t="shared" si="2"/>
        <v>9.8391307170026865E-2</v>
      </c>
      <c r="H32" s="130">
        <f t="shared" ref="H32" si="10">IF((H10/H$46)/1000000=0,"",(H10/H$46)/1000000)</f>
        <v>1.3186961464497826E-2</v>
      </c>
      <c r="I32" s="131">
        <f t="shared" si="7"/>
        <v>0.15151543217171631</v>
      </c>
      <c r="J32" s="83"/>
      <c r="K32" s="2"/>
      <c r="L32" s="2"/>
    </row>
    <row r="33" spans="1:12" ht="18" x14ac:dyDescent="0.35">
      <c r="A33" s="22"/>
      <c r="B33" s="102" t="s">
        <v>40</v>
      </c>
      <c r="C33" s="132" t="str">
        <f t="shared" si="2"/>
        <v/>
      </c>
      <c r="D33" s="132" t="str">
        <f t="shared" si="2"/>
        <v/>
      </c>
      <c r="E33" s="132">
        <f t="shared" si="2"/>
        <v>1.9905151898349477E-3</v>
      </c>
      <c r="F33" s="132">
        <f t="shared" si="2"/>
        <v>3.2013137859173376E-3</v>
      </c>
      <c r="G33" s="132">
        <f t="shared" si="2"/>
        <v>3.3817393449220419E-2</v>
      </c>
      <c r="H33" s="133">
        <f t="shared" ref="H33" si="11">IF((H11/H$46)/1000000=0,"",(H11/H$46)/1000000)</f>
        <v>4.6735585044782773E-3</v>
      </c>
      <c r="I33" s="134">
        <f t="shared" si="7"/>
        <v>4.3682780929450986E-2</v>
      </c>
      <c r="J33" s="83"/>
      <c r="K33" s="2"/>
      <c r="L33" s="2"/>
    </row>
    <row r="34" spans="1:12" ht="18" x14ac:dyDescent="0.35">
      <c r="A34" s="22"/>
      <c r="B34" s="106" t="s">
        <v>41</v>
      </c>
      <c r="C34" s="135" t="str">
        <f t="shared" si="2"/>
        <v/>
      </c>
      <c r="D34" s="135" t="str">
        <f t="shared" si="2"/>
        <v/>
      </c>
      <c r="E34" s="135">
        <f t="shared" si="2"/>
        <v>6.2495622954350559E-4</v>
      </c>
      <c r="F34" s="135">
        <f t="shared" si="2"/>
        <v>7.5277646410734796E-4</v>
      </c>
      <c r="G34" s="135">
        <f t="shared" si="2"/>
        <v>2.2900466058237805E-3</v>
      </c>
      <c r="H34" s="136" t="str">
        <f t="shared" ref="H34" si="12">IF((H12/H$46)/1000000=0,"",(H12/H$46)/1000000)</f>
        <v/>
      </c>
      <c r="I34" s="137">
        <f t="shared" si="7"/>
        <v>3.6677792994746338E-3</v>
      </c>
      <c r="J34" s="83"/>
      <c r="K34" s="2"/>
      <c r="L34" s="2"/>
    </row>
    <row r="35" spans="1:12" ht="18" x14ac:dyDescent="0.35">
      <c r="A35" s="22"/>
      <c r="B35" s="106" t="s">
        <v>42</v>
      </c>
      <c r="C35" s="135" t="str">
        <f t="shared" si="2"/>
        <v/>
      </c>
      <c r="D35" s="135" t="str">
        <f t="shared" si="2"/>
        <v/>
      </c>
      <c r="E35" s="135" t="str">
        <f t="shared" si="2"/>
        <v/>
      </c>
      <c r="F35" s="135" t="str">
        <f t="shared" si="2"/>
        <v/>
      </c>
      <c r="G35" s="135">
        <f t="shared" si="2"/>
        <v>7.7892741694686398E-4</v>
      </c>
      <c r="H35" s="136" t="str">
        <f t="shared" ref="H35" si="13">IF((H13/H$46)/1000000=0,"",(H13/H$46)/1000000)</f>
        <v/>
      </c>
      <c r="I35" s="137">
        <f t="shared" si="7"/>
        <v>7.7892741694686398E-4</v>
      </c>
      <c r="J35" s="83"/>
      <c r="K35" s="2"/>
      <c r="L35" s="2"/>
    </row>
    <row r="36" spans="1:12" ht="18" x14ac:dyDescent="0.35">
      <c r="A36" s="22"/>
      <c r="B36" s="106" t="s">
        <v>43</v>
      </c>
      <c r="C36" s="135" t="str">
        <f t="shared" si="2"/>
        <v/>
      </c>
      <c r="D36" s="135" t="str">
        <f t="shared" si="2"/>
        <v/>
      </c>
      <c r="E36" s="135">
        <f t="shared" si="2"/>
        <v>2.838307639249514E-3</v>
      </c>
      <c r="F36" s="135">
        <f t="shared" si="2"/>
        <v>5.7321186356998448E-3</v>
      </c>
      <c r="G36" s="135">
        <f t="shared" si="2"/>
        <v>2.3728725544924636E-2</v>
      </c>
      <c r="H36" s="136" t="str">
        <f t="shared" ref="H36" si="14">IF((H14/H$46)/1000000=0,"",(H14/H$46)/1000000)</f>
        <v/>
      </c>
      <c r="I36" s="137">
        <f t="shared" si="7"/>
        <v>3.2299151819873993E-2</v>
      </c>
      <c r="J36" s="83"/>
      <c r="K36" s="2"/>
      <c r="L36" s="2"/>
    </row>
    <row r="37" spans="1:12" ht="18" x14ac:dyDescent="0.35">
      <c r="A37" s="22"/>
      <c r="B37" s="106" t="s">
        <v>44</v>
      </c>
      <c r="C37" s="135" t="str">
        <f t="shared" si="2"/>
        <v/>
      </c>
      <c r="D37" s="135" t="str">
        <f t="shared" si="2"/>
        <v/>
      </c>
      <c r="E37" s="135">
        <f t="shared" si="2"/>
        <v>1.5787755900257538E-4</v>
      </c>
      <c r="F37" s="135">
        <f t="shared" si="2"/>
        <v>4.4485788973137028E-4</v>
      </c>
      <c r="G37" s="135">
        <f t="shared" si="2"/>
        <v>1.324176608809669E-3</v>
      </c>
      <c r="H37" s="136" t="str">
        <f t="shared" ref="H37" si="15">IF((H15/H$46)/1000000=0,"",(H15/H$46)/1000000)</f>
        <v/>
      </c>
      <c r="I37" s="137">
        <f t="shared" si="7"/>
        <v>1.9269120575436146E-3</v>
      </c>
      <c r="J37" s="83"/>
      <c r="K37" s="2"/>
      <c r="L37" s="2"/>
    </row>
    <row r="38" spans="1:12" ht="18" x14ac:dyDescent="0.35">
      <c r="A38" s="22"/>
      <c r="B38" s="106" t="s">
        <v>45</v>
      </c>
      <c r="C38" s="135" t="str">
        <f t="shared" si="2"/>
        <v/>
      </c>
      <c r="D38" s="135" t="str">
        <f t="shared" si="2"/>
        <v/>
      </c>
      <c r="E38" s="135" t="str">
        <f t="shared" si="2"/>
        <v/>
      </c>
      <c r="F38" s="135">
        <f t="shared" si="2"/>
        <v>3.2584801035230045E-4</v>
      </c>
      <c r="G38" s="135">
        <f t="shared" si="2"/>
        <v>9.0526944397564552E-3</v>
      </c>
      <c r="H38" s="136">
        <f t="shared" ref="H38" si="16">IF((H16/H$46)/1000000=0,"",(H16/H$46)/1000000)</f>
        <v>8.2937389105513099E-3</v>
      </c>
      <c r="I38" s="137">
        <f t="shared" si="7"/>
        <v>1.7672281360660066E-2</v>
      </c>
      <c r="J38" s="83"/>
      <c r="K38" s="2"/>
      <c r="L38" s="2"/>
    </row>
    <row r="39" spans="1:12" ht="18" x14ac:dyDescent="0.35">
      <c r="A39" s="22"/>
      <c r="B39" s="106" t="s">
        <v>46</v>
      </c>
      <c r="C39" s="135" t="str">
        <f t="shared" si="2"/>
        <v/>
      </c>
      <c r="D39" s="135" t="str">
        <f t="shared" si="2"/>
        <v/>
      </c>
      <c r="E39" s="135">
        <f t="shared" si="2"/>
        <v>6.1791595808078619E-3</v>
      </c>
      <c r="F39" s="135">
        <f t="shared" si="2"/>
        <v>3.299016219643386E-3</v>
      </c>
      <c r="G39" s="135">
        <f t="shared" si="2"/>
        <v>2.3097794337197677E-2</v>
      </c>
      <c r="H39" s="136" t="str">
        <f t="shared" ref="H39" si="17">IF((H17/H$46)/1000000=0,"",(H17/H$46)/1000000)</f>
        <v/>
      </c>
      <c r="I39" s="137">
        <f t="shared" si="7"/>
        <v>3.257597013764893E-2</v>
      </c>
      <c r="J39" s="83"/>
      <c r="K39" s="2"/>
      <c r="L39" s="2"/>
    </row>
    <row r="40" spans="1:12" ht="18" x14ac:dyDescent="0.35">
      <c r="A40" s="22"/>
      <c r="B40" s="106" t="s">
        <v>47</v>
      </c>
      <c r="C40" s="135" t="str">
        <f t="shared" si="2"/>
        <v/>
      </c>
      <c r="D40" s="135" t="str">
        <f t="shared" si="2"/>
        <v/>
      </c>
      <c r="E40" s="135">
        <f t="shared" si="2"/>
        <v>1.123483560146884E-2</v>
      </c>
      <c r="F40" s="135">
        <f t="shared" si="2"/>
        <v>8.6061292686349206E-4</v>
      </c>
      <c r="G40" s="135">
        <f t="shared" si="2"/>
        <v>4.3015487673473615E-3</v>
      </c>
      <c r="H40" s="136" t="str">
        <f t="shared" ref="H40" si="18">IF((H18/H$46)/1000000=0,"",(H18/H$46)/1000000)</f>
        <v/>
      </c>
      <c r="I40" s="137">
        <f t="shared" si="7"/>
        <v>1.6396997295679692E-2</v>
      </c>
      <c r="J40" s="83"/>
      <c r="K40" s="2"/>
      <c r="L40" s="2"/>
    </row>
    <row r="41" spans="1:12" ht="18" x14ac:dyDescent="0.35">
      <c r="A41" s="22"/>
      <c r="B41" s="106" t="s">
        <v>48</v>
      </c>
      <c r="C41" s="135" t="str">
        <f t="shared" si="2"/>
        <v/>
      </c>
      <c r="D41" s="135" t="str">
        <f t="shared" si="2"/>
        <v/>
      </c>
      <c r="E41" s="135" t="str">
        <f t="shared" si="2"/>
        <v/>
      </c>
      <c r="F41" s="135">
        <f t="shared" si="2"/>
        <v>2.2949678049693119E-3</v>
      </c>
      <c r="G41" s="135" t="str">
        <f t="shared" si="2"/>
        <v/>
      </c>
      <c r="H41" s="136" t="str">
        <f t="shared" ref="H41:H42" si="19">IF((H19/H$46)/1000000=0,"",(H19/H$46)/1000000)</f>
        <v/>
      </c>
      <c r="I41" s="137">
        <f t="shared" si="7"/>
        <v>2.2949678049693119E-3</v>
      </c>
      <c r="J41" s="83"/>
      <c r="K41" s="2"/>
      <c r="L41" s="2"/>
    </row>
    <row r="42" spans="1:12" ht="18.75" thickBot="1" x14ac:dyDescent="0.4">
      <c r="A42" s="22"/>
      <c r="B42" s="114" t="s">
        <v>56</v>
      </c>
      <c r="C42" s="141" t="str">
        <f t="shared" si="2"/>
        <v/>
      </c>
      <c r="D42" s="141" t="str">
        <f t="shared" si="2"/>
        <v/>
      </c>
      <c r="E42" s="141" t="str">
        <f t="shared" si="2"/>
        <v/>
      </c>
      <c r="F42" s="141" t="str">
        <f t="shared" si="2"/>
        <v/>
      </c>
      <c r="G42" s="141" t="str">
        <f t="shared" si="2"/>
        <v/>
      </c>
      <c r="H42" s="142">
        <f t="shared" si="19"/>
        <v>2.196640494682377E-4</v>
      </c>
      <c r="I42" s="143">
        <f t="shared" si="7"/>
        <v>2.196640494682377E-4</v>
      </c>
      <c r="J42" s="83"/>
      <c r="K42" s="2"/>
      <c r="L42" s="2"/>
    </row>
    <row r="43" spans="1:12" ht="18.75" thickBot="1" x14ac:dyDescent="0.4">
      <c r="A43" s="22"/>
      <c r="B43" s="118" t="s">
        <v>0</v>
      </c>
      <c r="C43" s="144">
        <f>IF((C21/C$46)/1000000=0,"",(C21/C$46)/1000000)</f>
        <v>142.46857474461231</v>
      </c>
      <c r="D43" s="144">
        <f>IF((D21/D$46)/1000000=0,"",(D21/D$46)/1000000)</f>
        <v>88.8553002630523</v>
      </c>
      <c r="E43" s="144">
        <f>IF((E21/E$46)/1000000=0,"",(E21/E$46)/1000000)</f>
        <v>48.451669197094574</v>
      </c>
      <c r="F43" s="144">
        <f>IF((F21/F$46)/1000000=0,"",(F21/F$46)/1000000)</f>
        <v>23.005985833147108</v>
      </c>
      <c r="G43" s="144">
        <f>IF((G21/G$46)/1000000=0,"",(G21/G$46)/1000000)</f>
        <v>9.7845959314024586</v>
      </c>
      <c r="H43" s="145">
        <f t="shared" ref="H43" si="20">IF((H21/H$46)/1000000=0,"",(H21/H$46)/1000000)</f>
        <v>0.42656585671635444</v>
      </c>
      <c r="I43" s="146">
        <f t="shared" si="7"/>
        <v>312.99269182602512</v>
      </c>
      <c r="J43" s="83"/>
      <c r="K43" s="2"/>
      <c r="L43" s="2"/>
    </row>
    <row r="44" spans="1:12" ht="18" x14ac:dyDescent="0.35">
      <c r="A44" s="22"/>
      <c r="B44" s="22"/>
      <c r="C44" s="83"/>
      <c r="D44" s="83"/>
      <c r="E44" s="83"/>
      <c r="F44" s="83"/>
      <c r="G44" s="83"/>
      <c r="H44" s="83"/>
      <c r="I44" s="83"/>
      <c r="J44" s="83"/>
      <c r="K44" s="2"/>
      <c r="L44" s="2"/>
    </row>
    <row r="45" spans="1:12" ht="18" x14ac:dyDescent="0.35">
      <c r="A45" s="22"/>
      <c r="B45" s="122" t="s">
        <v>35</v>
      </c>
      <c r="C45" s="123">
        <v>2015</v>
      </c>
      <c r="D45" s="123">
        <v>2016</v>
      </c>
      <c r="E45" s="123">
        <v>2017</v>
      </c>
      <c r="F45" s="123">
        <v>2018</v>
      </c>
      <c r="G45" s="123">
        <v>2019</v>
      </c>
      <c r="H45" s="123">
        <v>2020</v>
      </c>
      <c r="I45" s="83"/>
      <c r="J45" s="83"/>
      <c r="K45" s="2"/>
      <c r="L45" s="2"/>
    </row>
    <row r="46" spans="1:12" ht="18" x14ac:dyDescent="0.35">
      <c r="A46" s="22"/>
      <c r="B46" s="122" t="s">
        <v>38</v>
      </c>
      <c r="C46" s="147">
        <v>15.868033333333335</v>
      </c>
      <c r="D46" s="147">
        <v>18.690833333333334</v>
      </c>
      <c r="E46" s="147">
        <v>18.919724999999996</v>
      </c>
      <c r="F46" s="147">
        <v>19.242100000000001</v>
      </c>
      <c r="G46" s="147">
        <v>19.257250000000003</v>
      </c>
      <c r="H46" s="147">
        <v>18.824200000000001</v>
      </c>
      <c r="I46" s="83"/>
      <c r="J46" s="83"/>
      <c r="K46" s="2"/>
      <c r="L46" s="2"/>
    </row>
    <row r="47" spans="1:12" ht="18" x14ac:dyDescent="0.35">
      <c r="A47" s="22"/>
      <c r="B47" s="124"/>
      <c r="C47" s="125"/>
      <c r="D47" s="83"/>
      <c r="E47" s="83"/>
      <c r="F47" s="83"/>
      <c r="G47" s="83"/>
      <c r="H47" s="83"/>
      <c r="I47" s="83"/>
      <c r="J47" s="83"/>
      <c r="K47" s="2"/>
      <c r="L47" s="2"/>
    </row>
    <row r="48" spans="1:12" ht="18" x14ac:dyDescent="0.35">
      <c r="A48" s="22"/>
      <c r="B48" s="126" t="s">
        <v>29</v>
      </c>
      <c r="C48" s="125"/>
      <c r="D48" s="83"/>
      <c r="E48" s="83"/>
      <c r="F48" s="83"/>
      <c r="G48" s="83"/>
      <c r="H48" s="83"/>
      <c r="I48" s="83"/>
      <c r="J48" s="83"/>
      <c r="K48" s="2"/>
      <c r="L48" s="2"/>
    </row>
    <row r="49" spans="1:12" ht="18" x14ac:dyDescent="0.35">
      <c r="A49" s="22"/>
      <c r="B49" s="126" t="s">
        <v>57</v>
      </c>
      <c r="C49" s="127"/>
      <c r="D49" s="128"/>
      <c r="E49" s="128"/>
      <c r="F49" s="128"/>
      <c r="G49" s="128"/>
      <c r="H49" s="128"/>
      <c r="I49" s="128"/>
      <c r="J49" s="128"/>
      <c r="K49" s="2"/>
      <c r="L49" s="2"/>
    </row>
    <row r="50" spans="1:12" ht="38.25" customHeight="1" x14ac:dyDescent="0.35">
      <c r="A50" s="22"/>
      <c r="B50" s="88" t="s">
        <v>64</v>
      </c>
      <c r="C50" s="88"/>
      <c r="D50" s="88"/>
      <c r="E50" s="88"/>
      <c r="F50" s="88"/>
      <c r="G50" s="88"/>
      <c r="H50" s="89"/>
      <c r="I50" s="88"/>
      <c r="J50" s="88"/>
      <c r="K50" s="2"/>
      <c r="L50" s="2"/>
    </row>
    <row r="51" spans="1:12" s="10" customFormat="1" ht="16.5" x14ac:dyDescent="0.3">
      <c r="A51" s="6"/>
      <c r="B51" s="13"/>
      <c r="C51" s="5"/>
      <c r="D51" s="14"/>
      <c r="E51" s="14"/>
      <c r="F51" s="14"/>
      <c r="G51" s="14"/>
      <c r="H51" s="14"/>
      <c r="I51" s="14"/>
      <c r="J51" s="14"/>
      <c r="K51" s="15"/>
      <c r="L51" s="15"/>
    </row>
    <row r="52" spans="1:12" s="10" customFormat="1" ht="16.5" x14ac:dyDescent="0.3">
      <c r="A52" s="6"/>
      <c r="C52" s="11" t="s">
        <v>2</v>
      </c>
      <c r="D52" s="14"/>
      <c r="E52" s="14"/>
      <c r="F52" s="14"/>
      <c r="G52" s="14"/>
      <c r="H52" s="14"/>
      <c r="I52" s="14"/>
      <c r="J52" s="14"/>
      <c r="K52" s="15"/>
    </row>
    <row r="53" spans="1:12" s="10" customFormat="1" ht="16.5" x14ac:dyDescent="0.3">
      <c r="A53" s="6"/>
      <c r="B53" s="4" t="s">
        <v>34</v>
      </c>
      <c r="C53" s="5">
        <f>+I28</f>
        <v>91.562026879052539</v>
      </c>
      <c r="D53" s="14"/>
      <c r="E53" s="14"/>
      <c r="F53" s="14"/>
      <c r="G53" s="14"/>
      <c r="H53" s="14"/>
      <c r="I53" s="14"/>
      <c r="J53" s="14"/>
      <c r="K53" s="15"/>
    </row>
    <row r="54" spans="1:12" s="10" customFormat="1" ht="16.5" x14ac:dyDescent="0.3">
      <c r="A54" s="6"/>
      <c r="B54" s="4" t="s">
        <v>25</v>
      </c>
      <c r="C54" s="5">
        <f t="shared" ref="C54:C57" si="21">+I29</f>
        <v>29.839589345369685</v>
      </c>
      <c r="D54" s="14"/>
      <c r="E54" s="14"/>
      <c r="F54" s="14"/>
      <c r="G54" s="14"/>
      <c r="H54" s="14"/>
      <c r="I54" s="14"/>
      <c r="J54" s="14"/>
      <c r="K54" s="15"/>
    </row>
    <row r="55" spans="1:12" s="10" customFormat="1" ht="16.5" x14ac:dyDescent="0.3">
      <c r="A55" s="6"/>
      <c r="B55" s="4" t="s">
        <v>26</v>
      </c>
      <c r="C55" s="5">
        <f t="shared" si="21"/>
        <v>0.96911610564790129</v>
      </c>
      <c r="D55" s="14"/>
      <c r="E55" s="14"/>
      <c r="F55" s="14"/>
      <c r="G55" s="14"/>
      <c r="H55" s="14"/>
      <c r="I55" s="14"/>
      <c r="J55" s="14"/>
      <c r="K55" s="15"/>
    </row>
    <row r="56" spans="1:12" s="10" customFormat="1" ht="16.5" x14ac:dyDescent="0.3">
      <c r="A56" s="6"/>
      <c r="B56" s="4" t="s">
        <v>27</v>
      </c>
      <c r="C56" s="5">
        <f t="shared" si="21"/>
        <v>190.47066372783277</v>
      </c>
      <c r="D56" s="7"/>
      <c r="E56" s="7"/>
      <c r="F56" s="7"/>
      <c r="G56" s="7"/>
      <c r="H56" s="7"/>
      <c r="I56" s="7"/>
      <c r="J56" s="7"/>
    </row>
    <row r="57" spans="1:12" s="10" customFormat="1" ht="16.5" x14ac:dyDescent="0.3">
      <c r="A57" s="6"/>
      <c r="B57" s="3" t="s">
        <v>28</v>
      </c>
      <c r="C57" s="5">
        <f t="shared" si="21"/>
        <v>0.15151543217171631</v>
      </c>
      <c r="D57" s="7"/>
      <c r="E57" s="7"/>
      <c r="F57" s="7"/>
      <c r="G57" s="7"/>
      <c r="H57" s="7"/>
      <c r="I57" s="7"/>
      <c r="J57" s="7"/>
    </row>
    <row r="58" spans="1:12" s="10" customFormat="1" x14ac:dyDescent="0.25">
      <c r="A58" s="6"/>
      <c r="B58" s="6"/>
      <c r="C58" s="7">
        <f>+SUM(C53:C57)</f>
        <v>312.99291149007462</v>
      </c>
      <c r="D58" s="7"/>
      <c r="E58" s="7"/>
      <c r="F58" s="7"/>
      <c r="G58" s="7"/>
      <c r="H58" s="7"/>
      <c r="I58" s="7"/>
      <c r="J58" s="7"/>
    </row>
    <row r="59" spans="1:12" s="10" customFormat="1" x14ac:dyDescent="0.25">
      <c r="A59" s="6"/>
      <c r="B59" s="6"/>
      <c r="C59" s="7"/>
      <c r="D59" s="7"/>
      <c r="E59" s="7"/>
      <c r="F59" s="7"/>
      <c r="G59" s="7"/>
      <c r="H59" s="7"/>
      <c r="I59" s="7"/>
      <c r="J59" s="7"/>
    </row>
    <row r="60" spans="1:12" x14ac:dyDescent="0.25">
      <c r="A60" s="8"/>
      <c r="B60" s="8"/>
      <c r="C60" s="9"/>
      <c r="D60" s="9"/>
      <c r="E60" s="9"/>
      <c r="F60" s="9"/>
      <c r="G60" s="9"/>
      <c r="H60" s="9"/>
      <c r="I60" s="9"/>
      <c r="J60" s="9"/>
      <c r="K60" s="8"/>
    </row>
    <row r="61" spans="1:12" x14ac:dyDescent="0.25">
      <c r="A61" s="8"/>
      <c r="B61" s="8"/>
      <c r="C61" s="9"/>
      <c r="D61" s="9"/>
      <c r="E61" s="9"/>
      <c r="F61" s="9"/>
      <c r="G61" s="9"/>
      <c r="H61" s="9"/>
      <c r="I61" s="9"/>
      <c r="J61" s="9"/>
      <c r="K61" s="8"/>
    </row>
    <row r="62" spans="1:12" x14ac:dyDescent="0.25">
      <c r="A62" s="8"/>
      <c r="B62" s="8"/>
      <c r="C62" s="9"/>
      <c r="D62" s="9"/>
      <c r="E62" s="9"/>
      <c r="F62" s="9"/>
      <c r="G62" s="9"/>
      <c r="H62" s="9"/>
      <c r="I62" s="9"/>
      <c r="J62" s="9"/>
      <c r="K62" s="8"/>
    </row>
    <row r="63" spans="1:12" x14ac:dyDescent="0.25">
      <c r="A63" s="8"/>
      <c r="B63" s="8"/>
      <c r="C63" s="9"/>
      <c r="D63" s="9"/>
      <c r="E63" s="9"/>
      <c r="F63" s="9"/>
      <c r="G63" s="9"/>
      <c r="H63" s="9"/>
      <c r="I63" s="9"/>
      <c r="J63" s="9"/>
      <c r="K63" s="8"/>
    </row>
    <row r="64" spans="1:12" x14ac:dyDescent="0.25">
      <c r="A64" s="8"/>
      <c r="B64" s="8"/>
      <c r="C64" s="9"/>
      <c r="D64" s="9"/>
      <c r="E64" s="9"/>
      <c r="F64" s="9"/>
      <c r="G64" s="9"/>
      <c r="H64" s="9"/>
      <c r="I64" s="9"/>
      <c r="J64" s="9"/>
      <c r="K64" s="8"/>
    </row>
    <row r="65" spans="1:11" x14ac:dyDescent="0.25">
      <c r="A65" s="8"/>
      <c r="B65" s="8"/>
      <c r="C65" s="9"/>
      <c r="D65" s="9"/>
      <c r="E65" s="9"/>
      <c r="F65" s="9"/>
      <c r="G65" s="9"/>
      <c r="H65" s="9"/>
      <c r="I65" s="9"/>
      <c r="J65" s="9"/>
      <c r="K65" s="8"/>
    </row>
  </sheetData>
  <mergeCells count="3">
    <mergeCell ref="B1:I1"/>
    <mergeCell ref="B2:I2"/>
    <mergeCell ref="B50:J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Information investments</vt:lpstr>
      <vt:lpstr>CNIH income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estadistica@cnh.gob.mx</dc:creator>
  <cp:lastModifiedBy>Eduardo Javier Meneses Scherrer</cp:lastModifiedBy>
  <cp:lastPrinted>2020-03-10T15:54:10Z</cp:lastPrinted>
  <dcterms:created xsi:type="dcterms:W3CDTF">2019-10-08T17:13:21Z</dcterms:created>
  <dcterms:modified xsi:type="dcterms:W3CDTF">2020-03-10T15:56:29Z</dcterms:modified>
</cp:coreProperties>
</file>